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<sst xmlns="http://schemas.openxmlformats.org/spreadsheetml/2006/main" count="1065" uniqueCount="875">
  <si>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</si>
  <si>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</si>
  <si>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</si>
  <si>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</si>
  <si>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</si>
  <si>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</si>
  <si>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</si>
  <si>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</si>
  <si>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</si>
  <si>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</si>
  <si>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</si>
  <si>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</si>
  <si>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</si>
  <si>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</si>
  <si>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</si>
  <si>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</si>
  <si>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</si>
  <si>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</si>
  <si>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</si>
  <si>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</si>
  <si>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</si>
  <si>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</si>
  <si>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</si>
  <si>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</si>
  <si>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</si>
  <si>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</si>
  <si>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</si>
  <si>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</si>
  <si>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</si>
  <si>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</si>
  <si>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</si>
  <si>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</si>
  <si>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</si>
  <si>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</si>
  <si>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</si>
  <si>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</si>
  <si>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</si>
  <si>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</si>
  <si>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</si>
  <si>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</si>
  <si>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</si>
  <si>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</si>
  <si>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</si>
  <si>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</si>
  <si>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</si>
  <si>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</si>
  <si>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</si>
  <si>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</si>
  <si>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</si>
  <si>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</si>
  <si>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</si>
  <si>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</si>
  <si>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</si>
  <si>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</si>
  <si>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</si>
  <si>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</si>
  <si>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</si>
  <si>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</si>
  <si>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</si>
  <si>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</si>
  <si>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</si>
  <si>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</si>
  <si>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</si>
  <si>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</si>
  <si>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</si>
  <si>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</si>
  <si>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</si>
  <si>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</si>
  <si>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</si>
  <si>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</si>
  <si>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</si>
  <si>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</si>
  <si>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</si>
  <si>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</si>
  <si>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</si>
  <si>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</si>
  <si>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</si>
  <si>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</si>
  <si>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</si>
  <si>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</si>
  <si>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</si>
  <si>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</si>
  <si>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</si>
  <si>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</si>
  <si>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</si>
  <si>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</si>
  <si>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</si>
  <si>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</si>
  <si>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</si>
  <si>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</si>
  <si>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</si>
  <si>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</si>
  <si>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</si>
  <si>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</si>
  <si>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</si>
  <si>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</si>
  <si>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</si>
  <si>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</si>
  <si>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</si>
  <si>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</si>
  <si>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</si>
  <si>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</si>
  <si>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</si>
  <si>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</si>
  <si>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</si>
  <si>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</si>
  <si>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</si>
  <si>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</si>
  <si>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</si>
  <si>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</si>
  <si>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</si>
  <si>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</si>
  <si>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</si>
  <si>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</si>
  <si>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</si>
  <si>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</si>
  <si>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</si>
  <si>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</si>
  <si>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</si>
  <si>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</si>
  <si>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</si>
  <si>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</si>
  <si>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</si>
  <si>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</si>
  <si>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</si>
  <si>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</si>
  <si>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</si>
  <si>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</si>
  <si>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</si>
  <si>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</si>
  <si>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</si>
  <si>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</si>
  <si>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</si>
  <si>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</si>
  <si>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</si>
  <si>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</si>
  <si>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</si>
  <si>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</si>
  <si>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</si>
  <si>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</si>
  <si>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</si>
  <si>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</si>
  <si>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</si>
  <si>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</si>
  <si>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</si>
  <si>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</si>
  <si>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</si>
  <si>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</si>
  <si>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</si>
  <si>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</si>
  <si>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</si>
  <si>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</si>
  <si>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</si>
  <si>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</si>
  <si>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</si>
  <si>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</si>
  <si>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</si>
  <si>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</si>
  <si>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</si>
  <si>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</si>
  <si>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</si>
  <si>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</si>
  <si>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</si>
  <si>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</si>
  <si>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</si>
  <si>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</si>
  <si>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</si>
  <si>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</si>
  <si>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</si>
  <si>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</si>
  <si>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</si>
  <si>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</si>
  <si>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</si>
  <si>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</si>
  <si>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</si>
  <si>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</si>
  <si>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</si>
  <si>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</si>
  <si>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</si>
  <si>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</si>
  <si>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</si>
  <si>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</si>
  <si>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</si>
  <si>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</si>
  <si>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</si>
  <si>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</si>
  <si>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</si>
  <si>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</si>
  <si>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</si>
  <si>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</si>
  <si>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</si>
  <si>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</si>
  <si>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</si>
  <si>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</si>
  <si>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</si>
  <si>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</si>
  <si>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</si>
  <si>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</si>
  <si>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</si>
  <si>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</si>
  <si>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</si>
  <si>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</si>
  <si>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</si>
  <si>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</si>
  <si>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</si>
  <si>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</si>
  <si>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</si>
  <si>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</si>
  <si>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</si>
  <si>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</si>
  <si>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</si>
  <si>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</si>
  <si>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</si>
  <si>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</si>
  <si>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</si>
  <si>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</si>
  <si>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</si>
  <si>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</si>
  <si>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</si>
  <si>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</si>
  <si>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</si>
  <si>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</si>
  <si>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</si>
  <si>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</si>
  <si>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</si>
  <si>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</si>
  <si>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</si>
  <si>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</si>
  <si>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</si>
  <si>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</si>
  <si>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</si>
  <si>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</si>
  <si>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</si>
  <si>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</si>
  <si>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</si>
  <si>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</si>
  <si>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</si>
  <si>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</si>
  <si>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</si>
  <si>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</si>
  <si>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</si>
  <si>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</si>
  <si>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</si>
  <si>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</si>
  <si>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</si>
  <si>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</si>
  <si>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</si>
  <si>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</si>
  <si>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</si>
  <si>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</si>
  <si>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</si>
  <si>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</si>
  <si>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</si>
  <si>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</si>
  <si>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</si>
  <si>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</si>
  <si>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</si>
  <si>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</si>
  <si>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</si>
  <si>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</si>
  <si>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</si>
  <si>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</si>
  <si>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</si>
  <si>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</si>
  <si>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</si>
  <si>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</si>
  <si>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</si>
  <si>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</si>
  <si>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</si>
  <si>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</si>
  <si>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</si>
  <si>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</si>
  <si>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</si>
  <si>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</si>
  <si>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</si>
  <si>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</si>
  <si>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</si>
  <si>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</si>
  <si>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</si>
  <si>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</si>
  <si>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</si>
  <si>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</si>
  <si>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</si>
  <si>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</si>
  <si>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</si>
  <si>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</si>
  <si>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</si>
  <si>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</si>
  <si>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</si>
  <si>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</si>
  <si>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</si>
  <si>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</si>
  <si>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</si>
  <si>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</si>
  <si>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</si>
  <si>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</si>
  <si>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</si>
  <si>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</si>
  <si>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</si>
  <si>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</si>
  <si>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</si>
  <si>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</si>
  <si>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</si>
  <si>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</si>
  <si>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</si>
  <si>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</si>
  <si>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</si>
  <si>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</si>
  <si>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</si>
  <si>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</si>
  <si>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</si>
  <si>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</si>
  <si>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</si>
  <si>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</si>
  <si>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</si>
  <si>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</si>
  <si>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</si>
  <si>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</si>
  <si>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</si>
  <si>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</si>
  <si>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</si>
  <si>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</si>
  <si>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</si>
  <si>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</si>
  <si>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</si>
  <si>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</si>
  <si>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</si>
  <si>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</si>
  <si>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</si>
  <si>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</si>
  <si>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</si>
  <si>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</si>
  <si>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</si>
  <si>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</si>
  <si>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</si>
  <si>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</si>
  <si>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</si>
  <si>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</si>
  <si>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</si>
  <si>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</si>
  <si>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</si>
  <si>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</si>
  <si>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</si>
  <si>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</si>
  <si>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</si>
  <si>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</si>
  <si>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</si>
  <si>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</si>
  <si>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</si>
  <si>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</si>
  <si>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</si>
  <si>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</si>
  <si>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</si>
  <si>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</si>
  <si>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</si>
  <si>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</si>
  <si>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</si>
  <si>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</si>
  <si>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</si>
  <si>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</si>
  <si>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</si>
  <si>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</si>
  <si>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</si>
  <si>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</si>
  <si>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</si>
  <si>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</si>
  <si>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</si>
  <si>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</si>
  <si>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</si>
  <si>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</si>
  <si>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</si>
  <si>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</si>
  <si>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</si>
  <si>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</si>
  <si>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</si>
  <si>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</si>
  <si>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</si>
  <si>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</si>
  <si>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</si>
  <si>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</si>
  <si>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</si>
  <si>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</si>
  <si>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</si>
  <si>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</si>
  <si>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</si>
  <si>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</si>
  <si>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</si>
  <si>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</si>
  <si>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</si>
  <si>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</si>
  <si>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</si>
  <si>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</si>
  <si>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</si>
  <si>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</si>
  <si>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</si>
  <si>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</si>
  <si>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</si>
  <si>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</si>
  <si>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</si>
  <si>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</si>
  <si>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</si>
  <si>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</si>
  <si>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</si>
  <si>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</si>
  <si>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</si>
  <si>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</si>
  <si>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</si>
  <si>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</si>
  <si>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</si>
  <si>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</si>
  <si>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</si>
  <si>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</si>
  <si>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</si>
  <si>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</si>
  <si>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</si>
  <si>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</si>
  <si>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</si>
  <si>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</si>
  <si>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</si>
  <si>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</si>
  <si>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</si>
  <si>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</si>
  <si>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</si>
  <si>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</si>
  <si>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</si>
  <si>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</si>
  <si>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</si>
  <si>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</si>
  <si>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</si>
  <si>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</si>
  <si>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</si>
  <si>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</si>
  <si>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</si>
  <si>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</si>
  <si>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</si>
  <si>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</si>
  <si>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</si>
  <si>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</si>
  <si>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</si>
  <si>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</si>
  <si>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</si>
  <si>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</si>
  <si>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</si>
  <si>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</si>
  <si>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</si>
  <si>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</si>
  <si>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</si>
  <si>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</si>
  <si>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</si>
  <si>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</si>
  <si>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</si>
  <si>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</si>
  <si>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</si>
  <si>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</si>
  <si>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</si>
  <si>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</si>
  <si>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</si>
  <si>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</si>
  <si>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</si>
  <si>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</si>
  <si>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</si>
  <si>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</si>
  <si>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</si>
  <si>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</si>
  <si>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</si>
  <si>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</si>
  <si>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</si>
  <si>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</si>
  <si>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</si>
  <si>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</si>
  <si>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</si>
  <si>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</si>
  <si>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</si>
  <si>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</si>
  <si>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</si>
  <si>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</si>
  <si>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</si>
  <si>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</si>
  <si>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</si>
  <si>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</si>
  <si>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</si>
  <si>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</si>
  <si>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</si>
  <si>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</si>
  <si>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</si>
  <si>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</si>
  <si>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</si>
  <si>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</si>
  <si>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</si>
  <si>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</si>
  <si>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</si>
  <si>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</si>
  <si>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</si>
  <si>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</si>
  <si>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</si>
  <si>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</si>
  <si>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</si>
  <si>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</si>
  <si>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</si>
  <si>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</si>
  <si>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</si>
  <si>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</si>
  <si>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</si>
  <si>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</si>
  <si>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</si>
  <si>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</si>
  <si>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</si>
  <si>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</si>
  <si>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</si>
  <si>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</si>
  <si>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</si>
  <si>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</si>
  <si>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</si>
  <si>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</si>
  <si>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</si>
  <si>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</si>
  <si>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</si>
  <si>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</si>
  <si>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</si>
  <si>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</si>
  <si>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</si>
  <si>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</si>
  <si>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</si>
  <si>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</si>
  <si>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</si>
  <si>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</si>
  <si>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</si>
  <si>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</si>
  <si>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</si>
  <si>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</si>
  <si>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</si>
  <si>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</si>
  <si>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</si>
  <si>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</si>
  <si>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</si>
  <si>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</si>
  <si>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</si>
  <si>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</si>
  <si>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</si>
  <si>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</si>
  <si>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</si>
  <si>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</si>
  <si>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</si>
  <si>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</si>
  <si>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</si>
  <si>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</si>
  <si>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</si>
  <si>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</si>
  <si>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</si>
  <si>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</si>
  <si>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</si>
  <si>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</si>
  <si>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</si>
  <si>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</si>
  <si>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</si>
  <si>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</si>
  <si>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</si>
  <si>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</si>
  <si>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</si>
  <si>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</si>
  <si>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</si>
  <si>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</si>
  <si>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</si>
  <si>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</si>
  <si>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</si>
  <si>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</si>
  <si>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</si>
  <si>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</si>
  <si>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</si>
  <si>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</si>
  <si>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</si>
  <si>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</si>
  <si>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</si>
  <si>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</si>
  <si>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</si>
  <si>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</si>
  <si>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</si>
  <si>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</si>
  <si>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</si>
  <si>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</si>
  <si>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</si>
  <si>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</si>
  <si>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</si>
  <si>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</si>
  <si>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</si>
  <si>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</si>
  <si>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</si>
  <si>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</si>
  <si>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</si>
  <si>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</si>
  <si>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</si>
  <si>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</si>
  <si>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</si>
  <si>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</si>
  <si>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</si>
  <si>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</si>
  <si>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</si>
  <si>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</si>
  <si>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</si>
  <si>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</si>
  <si>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</si>
  <si>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</si>
  <si>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</si>
  <si>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</si>
  <si>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</si>
  <si>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</si>
  <si>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</si>
  <si>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</si>
  <si>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</si>
  <si>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</si>
  <si>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</si>
  <si>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</si>
  <si>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</si>
  <si>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</si>
  <si>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</si>
  <si>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</si>
  <si>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</si>
  <si>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</si>
  <si>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</si>
  <si>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</si>
  <si>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</si>
  <si>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</si>
  <si>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</si>
  <si>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</si>
  <si>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</si>
  <si>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</si>
  <si>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</si>
  <si>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</si>
  <si>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</si>
  <si>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</si>
  <si>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</si>
  <si>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</si>
  <si>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</si>
  <si>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</si>
  <si>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</si>
  <si>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</si>
  <si>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</si>
  <si>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</si>
  <si>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</si>
  <si>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</si>
  <si>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</si>
  <si>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</si>
  <si>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</si>
  <si>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</si>
  <si>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</si>
  <si>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</si>
  <si>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</si>
  <si>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</si>
  <si>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</si>
  <si>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</si>
  <si>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</si>
  <si>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</si>
  <si>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</si>
  <si>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</si>
  <si>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</si>
  <si>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</si>
  <si>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</si>
  <si>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</si>
  <si>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</si>
  <si>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</si>
  <si>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</si>
  <si>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</si>
  <si>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</si>
  <si>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</si>
  <si>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</si>
  <si>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</si>
  <si>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</si>
  <si>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</si>
  <si>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</si>
  <si>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</si>
  <si>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</si>
  <si>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</si>
  <si>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</si>
  <si>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</si>
  <si>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</si>
  <si>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</si>
  <si>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</si>
  <si>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</si>
  <si>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</si>
  <si>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</si>
  <si>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</si>
  <si>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</si>
  <si>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</si>
  <si>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</si>
  <si>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</si>
  <si>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</si>
  <si>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</si>
  <si>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</si>
  <si>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</si>
  <si>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</si>
  <si>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</si>
  <si>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</si>
  <si>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</si>
  <si>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</si>
  <si>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</si>
  <si>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</si>
  <si>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</si>
  <si>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</si>
  <si>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</si>
  <si>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</si>
  <si>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</si>
  <si>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</si>
  <si>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</si>
  <si>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</si>
  <si>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</si>
  <si>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</si>
  <si>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</si>
  <si>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</si>
  <si>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</si>
  <si>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</si>
  <si>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</si>
  <si>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</si>
  <si>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</si>
  <si>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</si>
  <si>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</si>
  <si>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</si>
  <si>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</si>
  <si>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</si>
  <si>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</si>
  <si>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</si>
  <si>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</si>
  <si>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</si>
  <si>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</si>
  <si>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</si>
  <si>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</si>
  <si>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</si>
  <si>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</si>
  <si>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</si>
  <si>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</si>
  <si>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</si>
  <si>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</si>
  <si>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</si>
  <si>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</si>
  <si>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</si>
  <si>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</si>
  <si>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</si>
  <si>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</si>
  <si>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</si>
  <si>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</si>
  <si>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</si>
  <si>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</si>
  <si>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</si>
  <si>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</si>
  <si>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</si>
  <si>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</si>
  <si>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</si>
  <si>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</si>
  <si>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</si>
  <si>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</si>
  <si>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</si>
  <si>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</si>
  <si>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</si>
  <si>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</si>
  <si>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</si>
  <si>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</si>
  <si>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</si>
  <si>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</si>
  <si>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</si>
  <si>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</si>
  <si>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</si>
  <si>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</si>
  <si>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</si>
  <si>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</si>
  <si>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</si>
  <si>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</si>
  <si>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</si>
  <si>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</si>
  <si>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</si>
  <si>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</si>
  <si>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</si>
  <si>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</si>
  <si>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</si>
  <si>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</si>
  <si>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</si>
  <si>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</si>
  <si>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</si>
  <si>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</si>
  <si>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</si>
  <si>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</si>
  <si>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</si>
  <si>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</si>
  <si>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</si>
  <si>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</si>
  <si>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</si>
  <si>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</si>
  <si>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</si>
  <si>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</si>
  <si>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</si>
  <si>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</si>
  <si>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</si>
  <si>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</si>
  <si>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</si>
  <si>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</si>
  <si>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</si>
  <si>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</si>
  <si>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</si>
  <si>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</si>
  <si>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</si>
  <si>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</si>
  <si>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</si>
  <si>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</si>
  <si>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</si>
  <si>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</si>
  <si>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</si>
  <si>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</si>
  <si>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</si>
  <si>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</si>
  <si>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</si>
  <si>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</si>
  <si>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</si>
  <si>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</si>
  <si>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</si>
  <si>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</si>
  <si>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</si>
  <si>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</si>
  <si>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</si>
  <si>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</si>
  <si>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</si>
  <si>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</si>
  <si>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</si>
  <si>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</si>
  <si>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</si>
  <si>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</si>
  <si>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</si>
  <si>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</si>
  <si>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</si>
  <si>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</si>
  <si>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</si>
  <si>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</si>
  <si>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</si>
  <si>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</si>
  <si>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</si>
  <si>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</si>
  <si>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</si>
  <si>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</si>
  <si>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</si>
  <si>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</si>
  <si>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</si>
  <si>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</si>
  <si>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</si>
  <si>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</si>
  <si>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</si>
  <si>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</si>
  <si>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</si>
  <si>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</si>
  <si>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</si>
  <si>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</si>
  <si>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</si>
  <si>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</si>
  <si>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</si>
  <si>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</si>
  <si>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</si>
  <si>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</si>
  <si>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</si>
  <si>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</si>
  <si>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</si>
  <si>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</si>
  <si>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</si>
  <si>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</si>
  <si>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</si>
  <si>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</si>
  <si>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ИНФРА ХОЛДИНГ АД</t>
  </si>
  <si>
    <t>консолидиран</t>
  </si>
  <si>
    <t>Ръководител:  Антон Божков</t>
  </si>
  <si>
    <t xml:space="preserve"> Антон Божков</t>
  </si>
  <si>
    <t>Ръководител: Антон Божков</t>
  </si>
  <si>
    <t>1.Инфра Билдинг ЕООД</t>
  </si>
  <si>
    <t>2.Витех строй ЕООД</t>
  </si>
  <si>
    <t>3.Би Ес Кей ООД</t>
  </si>
  <si>
    <t>01.01.2015- 31.12.2015</t>
  </si>
  <si>
    <t>15.02.2016г.</t>
  </si>
  <si>
    <t>Дата на съставяне: 15.02.2016г.</t>
  </si>
  <si>
    <t xml:space="preserve">Дата на съставяне: 15.02.2016г.                           </t>
  </si>
  <si>
    <t xml:space="preserve">Дата  на съставяне: 15.02.2016г.                                                                                                        </t>
  </si>
  <si>
    <t>Дата на съставяне:15.02.2016г.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</si>
</sst>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6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6"/>
      <name val="Times New Roman"/>
      <family val="1"/>
    </font>
    <font>
      <sz val="10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0.7999799847602844"/>
      <name val="Times New Roman"/>
      <family val="1"/>
    </font>
    <font>
      <sz val="10"/>
      <color rgb="FF00B05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5" fillId="0" borderId="10" xfId="62" applyFont="1" applyBorder="1" applyAlignment="1">
      <alignment horizontal="left"/>
      <protection/>
    </xf>
    <xf numFmtId="49" fontId="5" fillId="0" borderId="10" xfId="62" applyNumberFormat="1" applyFont="1" applyBorder="1">
      <alignment/>
      <protection/>
    </xf>
    <xf numFmtId="0" fontId="5" fillId="0" borderId="10" xfId="62" applyFont="1" applyBorder="1">
      <alignment/>
      <protection/>
    </xf>
    <xf numFmtId="0" fontId="59" fillId="10" borderId="10" xfId="62" applyFont="1" applyFill="1" applyBorder="1">
      <alignment/>
      <protection/>
    </xf>
    <xf numFmtId="9" fontId="59" fillId="10" borderId="10" xfId="62" applyNumberFormat="1" applyFont="1" applyFill="1" applyBorder="1">
      <alignment/>
      <protection/>
    </xf>
    <xf numFmtId="1" fontId="60" fillId="34" borderId="10" xfId="6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31">
      <selection activeCell="E53" sqref="E53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0" t="s">
        <v>1</v>
      </c>
      <c r="B3" s="581"/>
      <c r="C3" s="581"/>
      <c r="D3" s="581"/>
      <c r="E3" s="460" t="s">
        <v>861</v>
      </c>
      <c r="F3" s="216" t="s">
        <v>2</v>
      </c>
      <c r="G3" s="171"/>
      <c r="H3" s="459">
        <v>175443402</v>
      </c>
    </row>
    <row r="4" spans="1:8" ht="15">
      <c r="A4" s="580" t="s">
        <v>860</v>
      </c>
      <c r="B4" s="586"/>
      <c r="C4" s="586"/>
      <c r="D4" s="586"/>
      <c r="E4" s="460" t="s">
        <v>862</v>
      </c>
      <c r="F4" s="582" t="s">
        <v>3</v>
      </c>
      <c r="G4" s="583"/>
      <c r="H4" s="459" t="s">
        <v>158</v>
      </c>
    </row>
    <row r="5" spans="1:8" ht="15">
      <c r="A5" s="580" t="s">
        <v>4</v>
      </c>
      <c r="B5" s="581"/>
      <c r="C5" s="581"/>
      <c r="D5" s="581"/>
      <c r="E5" s="502" t="s">
        <v>869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>
        <v>98</v>
      </c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>
        <v>202</v>
      </c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364</v>
      </c>
      <c r="D13" s="150">
        <v>1907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637</v>
      </c>
      <c r="D14" s="150">
        <v>85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413</v>
      </c>
      <c r="D15" s="150">
        <v>433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46</v>
      </c>
      <c r="D18" s="150">
        <v>44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1460</v>
      </c>
      <c r="D19" s="154">
        <f>SUM(D11:D18)</f>
        <v>2769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44</v>
      </c>
      <c r="D20" s="150">
        <v>45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426</v>
      </c>
      <c r="H21" s="155">
        <f>SUM(H22:H24)</f>
        <v>235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>
        <v>426</v>
      </c>
      <c r="H24" s="151">
        <v>235</v>
      </c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10498</v>
      </c>
      <c r="H25" s="153">
        <f>H19+H20+H21</f>
        <v>10307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>
        <v>7</v>
      </c>
      <c r="D26" s="150">
        <v>5</v>
      </c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7</v>
      </c>
      <c r="D27" s="154">
        <f>SUM(D23:D26)</f>
        <v>5</v>
      </c>
      <c r="E27" s="252" t="s">
        <v>82</v>
      </c>
      <c r="F27" s="241" t="s">
        <v>83</v>
      </c>
      <c r="G27" s="153">
        <f>SUM(G28:G30)</f>
        <v>-60465</v>
      </c>
      <c r="H27" s="153">
        <f>SUM(H28:H30)</f>
        <v>-59815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-60465</v>
      </c>
      <c r="H29" s="315">
        <v>-59815</v>
      </c>
      <c r="M29" s="156"/>
    </row>
    <row r="30" spans="1:8" ht="15">
      <c r="A30" s="234" t="s">
        <v>89</v>
      </c>
      <c r="B30" s="240" t="s">
        <v>90</v>
      </c>
      <c r="C30" s="150">
        <v>759</v>
      </c>
      <c r="D30" s="150">
        <v>5160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8938</v>
      </c>
      <c r="H31" s="151">
        <v>22</v>
      </c>
      <c r="M31" s="156"/>
    </row>
    <row r="32" spans="1:15" ht="15">
      <c r="A32" s="234" t="s">
        <v>97</v>
      </c>
      <c r="B32" s="249" t="s">
        <v>98</v>
      </c>
      <c r="C32" s="154">
        <f>C30+C31</f>
        <v>759</v>
      </c>
      <c r="D32" s="154">
        <f>D30+D31</f>
        <v>5160</v>
      </c>
      <c r="E32" s="242" t="s">
        <v>99</v>
      </c>
      <c r="F32" s="241" t="s">
        <v>100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-51527</v>
      </c>
      <c r="H33" s="153">
        <f>H27+H31+H32</f>
        <v>-59793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17334</v>
      </c>
      <c r="H36" s="153">
        <f>H25+H17+H33</f>
        <v>8877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114</v>
      </c>
      <c r="H39" s="157">
        <v>-76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>
        <v>636</v>
      </c>
      <c r="H47" s="151">
        <v>434</v>
      </c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>
        <v>175</v>
      </c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636</v>
      </c>
      <c r="H49" s="153">
        <f>SUM(H43:H48)</f>
        <v>609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>
        <v>18</v>
      </c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18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179</v>
      </c>
      <c r="D54" s="150">
        <v>214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2449</v>
      </c>
      <c r="D55" s="154">
        <f>D19+D20+D21+D27+D32+D45+D51+D53+D54</f>
        <v>8211</v>
      </c>
      <c r="E55" s="236" t="s">
        <v>171</v>
      </c>
      <c r="F55" s="260" t="s">
        <v>172</v>
      </c>
      <c r="G55" s="153">
        <f>G49+G51+G52+G53+G54</f>
        <v>636</v>
      </c>
      <c r="H55" s="153">
        <f>H49+H51+H52+H53+H54</f>
        <v>609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16</v>
      </c>
      <c r="D58" s="150">
        <v>100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>
        <v>89</v>
      </c>
      <c r="D59" s="150">
        <v>89</v>
      </c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3812</v>
      </c>
      <c r="H61" s="153">
        <f>SUM(H62:H68)</f>
        <v>20386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3067</v>
      </c>
      <c r="H63" s="151">
        <v>15415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105</v>
      </c>
      <c r="D64" s="154">
        <f>SUM(D58:D63)</f>
        <v>189</v>
      </c>
      <c r="E64" s="236" t="s">
        <v>199</v>
      </c>
      <c r="F64" s="241" t="s">
        <v>200</v>
      </c>
      <c r="G64" s="151">
        <v>405</v>
      </c>
      <c r="H64" s="151">
        <v>4465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111</v>
      </c>
      <c r="H66" s="151">
        <v>225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54</v>
      </c>
      <c r="H67" s="151">
        <v>78</v>
      </c>
    </row>
    <row r="68" spans="1:8" ht="15">
      <c r="A68" s="234" t="s">
        <v>210</v>
      </c>
      <c r="B68" s="240" t="s">
        <v>211</v>
      </c>
      <c r="C68" s="150">
        <v>1443</v>
      </c>
      <c r="D68" s="150">
        <v>3751</v>
      </c>
      <c r="E68" s="236" t="s">
        <v>212</v>
      </c>
      <c r="F68" s="241" t="s">
        <v>213</v>
      </c>
      <c r="G68" s="151">
        <v>175</v>
      </c>
      <c r="H68" s="151">
        <v>203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3812</v>
      </c>
      <c r="H71" s="160">
        <f>H59+H60+H61+H69+H70</f>
        <v>20386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34</v>
      </c>
      <c r="D72" s="150">
        <v>5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1477</v>
      </c>
      <c r="D75" s="154">
        <f>SUM(D67:D74)</f>
        <v>3756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3812</v>
      </c>
      <c r="H79" s="161">
        <f>H71+H74+H75+H76</f>
        <v>20386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15623</v>
      </c>
      <c r="D83" s="150">
        <v>15951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15623</v>
      </c>
      <c r="D84" s="154">
        <f>D83+D82+D78</f>
        <v>15951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1988</v>
      </c>
      <c r="D87" s="150">
        <v>737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254</v>
      </c>
      <c r="D88" s="150">
        <v>952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2242</v>
      </c>
      <c r="D91" s="154">
        <f>SUM(D87:D90)</f>
        <v>1689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19447</v>
      </c>
      <c r="D93" s="154">
        <f>D64+D75+D84+D91+D92</f>
        <v>21585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21896</v>
      </c>
      <c r="D94" s="163">
        <f>D93+D55</f>
        <v>29796</v>
      </c>
      <c r="E94" s="447" t="s">
        <v>269</v>
      </c>
      <c r="F94" s="288" t="s">
        <v>270</v>
      </c>
      <c r="G94" s="164">
        <f>G36+G39+G55+G79</f>
        <v>21896</v>
      </c>
      <c r="H94" s="164">
        <f>H36+H39+H55+H79</f>
        <v>29796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857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871</v>
      </c>
      <c r="B98" s="430"/>
      <c r="C98" s="584" t="s">
        <v>858</v>
      </c>
      <c r="D98" s="584"/>
      <c r="E98" s="584"/>
      <c r="F98" s="169"/>
      <c r="G98" s="170"/>
      <c r="H98" s="171"/>
      <c r="M98" s="156"/>
    </row>
    <row r="99" spans="3:8" ht="15">
      <c r="C99" s="44"/>
      <c r="D99" s="1"/>
      <c r="E99" s="584" t="s">
        <v>863</v>
      </c>
      <c r="F99" s="585"/>
      <c r="G99" s="585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E52" sqref="E52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8" t="str">
        <f>'справка №1-БАЛАНС'!E3</f>
        <v>ИНФРА ХОЛДИНГ АД</v>
      </c>
      <c r="C2" s="588"/>
      <c r="D2" s="588"/>
      <c r="E2" s="588"/>
      <c r="F2" s="590" t="s">
        <v>2</v>
      </c>
      <c r="G2" s="590"/>
      <c r="H2" s="523">
        <f>'справка №1-БАЛАНС'!H3</f>
        <v>175443402</v>
      </c>
    </row>
    <row r="3" spans="1:8" ht="15">
      <c r="A3" s="465" t="s">
        <v>273</v>
      </c>
      <c r="B3" s="588" t="str">
        <f>'справка №1-БАЛАНС'!E4</f>
        <v>консолидиран</v>
      </c>
      <c r="C3" s="588"/>
      <c r="D3" s="588"/>
      <c r="E3" s="588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9" t="str">
        <f>'справка №1-БАЛАНС'!E5</f>
        <v>01.01.2015- 31.12.2015</v>
      </c>
      <c r="C4" s="589"/>
      <c r="D4" s="589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1384</v>
      </c>
      <c r="D9" s="45">
        <v>1133</v>
      </c>
      <c r="E9" s="297" t="s">
        <v>283</v>
      </c>
      <c r="F9" s="546" t="s">
        <v>284</v>
      </c>
      <c r="G9" s="547">
        <v>176</v>
      </c>
      <c r="H9" s="547">
        <v>118</v>
      </c>
    </row>
    <row r="10" spans="1:8" ht="12">
      <c r="A10" s="297" t="s">
        <v>285</v>
      </c>
      <c r="B10" s="298" t="s">
        <v>286</v>
      </c>
      <c r="C10" s="45">
        <v>7878</v>
      </c>
      <c r="D10" s="45">
        <v>5087</v>
      </c>
      <c r="E10" s="297" t="s">
        <v>287</v>
      </c>
      <c r="F10" s="546" t="s">
        <v>288</v>
      </c>
      <c r="G10" s="547">
        <v>1</v>
      </c>
      <c r="H10" s="547">
        <v>15</v>
      </c>
    </row>
    <row r="11" spans="1:8" ht="12">
      <c r="A11" s="297" t="s">
        <v>289</v>
      </c>
      <c r="B11" s="298" t="s">
        <v>290</v>
      </c>
      <c r="C11" s="45">
        <v>1543</v>
      </c>
      <c r="D11" s="45">
        <v>1795</v>
      </c>
      <c r="E11" s="299" t="s">
        <v>291</v>
      </c>
      <c r="F11" s="546" t="s">
        <v>292</v>
      </c>
      <c r="G11" s="547">
        <v>13561</v>
      </c>
      <c r="H11" s="547">
        <v>6863</v>
      </c>
    </row>
    <row r="12" spans="1:8" ht="12">
      <c r="A12" s="297" t="s">
        <v>293</v>
      </c>
      <c r="B12" s="298" t="s">
        <v>294</v>
      </c>
      <c r="C12" s="45">
        <v>962</v>
      </c>
      <c r="D12" s="45">
        <v>785</v>
      </c>
      <c r="E12" s="299" t="s">
        <v>77</v>
      </c>
      <c r="F12" s="546" t="s">
        <v>295</v>
      </c>
      <c r="G12" s="547">
        <v>810</v>
      </c>
      <c r="H12" s="547">
        <v>698</v>
      </c>
    </row>
    <row r="13" spans="1:18" ht="12">
      <c r="A13" s="297" t="s">
        <v>296</v>
      </c>
      <c r="B13" s="298" t="s">
        <v>297</v>
      </c>
      <c r="C13" s="45">
        <v>164</v>
      </c>
      <c r="D13" s="45">
        <v>120</v>
      </c>
      <c r="E13" s="300" t="s">
        <v>50</v>
      </c>
      <c r="F13" s="548" t="s">
        <v>298</v>
      </c>
      <c r="G13" s="545">
        <f>SUM(G9:G12)</f>
        <v>14548</v>
      </c>
      <c r="H13" s="545">
        <f>SUM(H9:H12)</f>
        <v>7694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>
        <v>16</v>
      </c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2487</v>
      </c>
      <c r="D16" s="46">
        <v>193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>
        <v>2318</v>
      </c>
      <c r="D17" s="47">
        <v>1</v>
      </c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14418</v>
      </c>
      <c r="D19" s="48">
        <f>SUM(D9:D15)+D16</f>
        <v>9129</v>
      </c>
      <c r="E19" s="303" t="s">
        <v>315</v>
      </c>
      <c r="F19" s="549" t="s">
        <v>316</v>
      </c>
      <c r="G19" s="547">
        <v>10803</v>
      </c>
      <c r="H19" s="547">
        <v>2912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>
        <v>613</v>
      </c>
      <c r="D22" s="45">
        <v>790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>
        <v>1220</v>
      </c>
      <c r="D23" s="45">
        <v>457</v>
      </c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10803</v>
      </c>
      <c r="H24" s="545">
        <f>SUM(H19:H23)</f>
        <v>2912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>
        <v>57</v>
      </c>
      <c r="D25" s="45">
        <v>22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1890</v>
      </c>
      <c r="D26" s="48">
        <f>SUM(D22:D25)</f>
        <v>1269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16308</v>
      </c>
      <c r="D28" s="49">
        <f>D26+D19</f>
        <v>10398</v>
      </c>
      <c r="E28" s="126" t="s">
        <v>337</v>
      </c>
      <c r="F28" s="551" t="s">
        <v>338</v>
      </c>
      <c r="G28" s="545">
        <f>G13+G15+G24</f>
        <v>25351</v>
      </c>
      <c r="H28" s="545">
        <f>H13+H15+H24</f>
        <v>10606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9043</v>
      </c>
      <c r="D30" s="49">
        <f>IF((H28-D28)&gt;0,H28-D28,0)</f>
        <v>208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>
        <v>6</v>
      </c>
      <c r="D31" s="45"/>
      <c r="E31" s="295" t="s">
        <v>850</v>
      </c>
      <c r="F31" s="549" t="s">
        <v>344</v>
      </c>
      <c r="G31" s="547"/>
      <c r="H31" s="547">
        <v>312</v>
      </c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16302</v>
      </c>
      <c r="D33" s="48">
        <f>D28-D31+D32</f>
        <v>10398</v>
      </c>
      <c r="E33" s="126" t="s">
        <v>351</v>
      </c>
      <c r="F33" s="551" t="s">
        <v>352</v>
      </c>
      <c r="G33" s="52">
        <f>G32-G31+G28</f>
        <v>25351</v>
      </c>
      <c r="H33" s="52">
        <f>H32-H31+H28</f>
        <v>10294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9049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104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6</v>
      </c>
      <c r="D35" s="48">
        <f>D36+D37+D38</f>
        <v>50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>
        <v>6</v>
      </c>
      <c r="D36" s="45">
        <v>50</v>
      </c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9043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154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>
        <v>105</v>
      </c>
      <c r="D40" s="50"/>
      <c r="E40" s="126" t="s">
        <v>369</v>
      </c>
      <c r="F40" s="555" t="s">
        <v>371</v>
      </c>
      <c r="G40" s="547"/>
      <c r="H40" s="547">
        <v>176</v>
      </c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8938</v>
      </c>
      <c r="D41" s="51">
        <f>IF(H39=0,IF(D39-D40&gt;0,D39-D40+H40,0),IF(H39-H40&lt;0,H40-H39+D39,0))</f>
        <v>22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25351</v>
      </c>
      <c r="D42" s="52">
        <f>D33+D35+D39</f>
        <v>10448</v>
      </c>
      <c r="E42" s="127" t="s">
        <v>378</v>
      </c>
      <c r="F42" s="128" t="s">
        <v>379</v>
      </c>
      <c r="G42" s="52">
        <f>G39+G33</f>
        <v>25351</v>
      </c>
      <c r="H42" s="52">
        <f>H39+H33</f>
        <v>10448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91" t="s">
        <v>854</v>
      </c>
      <c r="B45" s="591"/>
      <c r="C45" s="591"/>
      <c r="D45" s="591"/>
      <c r="E45" s="591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870</v>
      </c>
      <c r="C48" s="425" t="s">
        <v>815</v>
      </c>
      <c r="D48" s="587" t="s">
        <v>859</v>
      </c>
      <c r="E48" s="587"/>
      <c r="F48" s="587"/>
      <c r="G48" s="587"/>
      <c r="H48" s="587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7" t="s">
        <v>864</v>
      </c>
      <c r="E50" s="587"/>
      <c r="F50" s="587"/>
      <c r="G50" s="587"/>
      <c r="H50" s="587"/>
    </row>
    <row r="51" spans="1:8" ht="12">
      <c r="A51" s="561"/>
      <c r="B51" s="557"/>
      <c r="C51" s="423"/>
      <c r="D51" s="587"/>
      <c r="E51" s="587"/>
      <c r="F51" s="587"/>
      <c r="G51" s="587"/>
      <c r="H51" s="587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E49" sqref="E49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01.01.2015- 31.12.2015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12738</v>
      </c>
      <c r="D10" s="53">
        <v>12338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-9314</v>
      </c>
      <c r="D11" s="53">
        <v>-8401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-939</v>
      </c>
      <c r="D13" s="53">
        <v>-904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-414</v>
      </c>
      <c r="D14" s="53">
        <v>-941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-70</v>
      </c>
      <c r="D15" s="53">
        <v>-36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-213</v>
      </c>
      <c r="D19" s="53">
        <v>-255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1788</v>
      </c>
      <c r="D20" s="54">
        <f>SUM(D10:D19)</f>
        <v>1801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>
        <v>-41</v>
      </c>
      <c r="D22" s="53">
        <v>-22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2</v>
      </c>
      <c r="D23" s="53">
        <v>2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-262</v>
      </c>
      <c r="D24" s="53">
        <v>-1321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278</v>
      </c>
      <c r="D25" s="53">
        <v>1300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>
        <v>3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>
        <v>72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>
        <v>156</v>
      </c>
      <c r="D31" s="53">
        <v>407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133</v>
      </c>
      <c r="D32" s="54">
        <f>SUM(D22:D31)</f>
        <v>441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8539</v>
      </c>
      <c r="D36" s="53">
        <v>9</v>
      </c>
      <c r="E36" s="129"/>
      <c r="F36" s="129"/>
    </row>
    <row r="37" spans="1:6" ht="12">
      <c r="A37" s="331" t="s">
        <v>435</v>
      </c>
      <c r="B37" s="332" t="s">
        <v>436</v>
      </c>
      <c r="C37" s="53">
        <v>-9846</v>
      </c>
      <c r="D37" s="53">
        <v>-2808</v>
      </c>
      <c r="E37" s="129"/>
      <c r="F37" s="129"/>
    </row>
    <row r="38" spans="1:6" ht="12">
      <c r="A38" s="331" t="s">
        <v>437</v>
      </c>
      <c r="B38" s="332" t="s">
        <v>438</v>
      </c>
      <c r="C38" s="53">
        <v>-55</v>
      </c>
      <c r="D38" s="53">
        <v>-2</v>
      </c>
      <c r="E38" s="129"/>
      <c r="F38" s="129"/>
    </row>
    <row r="39" spans="1:6" ht="12">
      <c r="A39" s="331" t="s">
        <v>439</v>
      </c>
      <c r="B39" s="332" t="s">
        <v>440</v>
      </c>
      <c r="C39" s="53">
        <v>-59</v>
      </c>
      <c r="D39" s="53">
        <v>-42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53</v>
      </c>
      <c r="D41" s="53">
        <v>1930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-1368</v>
      </c>
      <c r="D42" s="54">
        <f>SUM(D34:D41)</f>
        <v>-913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553</v>
      </c>
      <c r="D43" s="54">
        <f>D42+D32+D20</f>
        <v>1329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1689</v>
      </c>
      <c r="D44" s="131">
        <v>360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2242</v>
      </c>
      <c r="D45" s="54">
        <f>D44+D43</f>
        <v>1689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/>
      <c r="D46" s="55"/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872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858</v>
      </c>
      <c r="C50" s="592"/>
      <c r="D50" s="592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863</v>
      </c>
      <c r="C52" s="592"/>
      <c r="D52" s="592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M33" sqref="M33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93" t="s">
        <v>457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5" t="str">
        <f>'справка №1-БАЛАНС'!E3</f>
        <v>ИНФРА ХОЛДИНГ АД</v>
      </c>
      <c r="C3" s="595"/>
      <c r="D3" s="595"/>
      <c r="E3" s="595"/>
      <c r="F3" s="595"/>
      <c r="G3" s="595"/>
      <c r="H3" s="595"/>
      <c r="I3" s="595"/>
      <c r="J3" s="474"/>
      <c r="K3" s="597" t="s">
        <v>2</v>
      </c>
      <c r="L3" s="597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5" t="str">
        <f>'справка №1-БАЛАНС'!E4</f>
        <v>консолидиран</v>
      </c>
      <c r="C4" s="595"/>
      <c r="D4" s="595"/>
      <c r="E4" s="595"/>
      <c r="F4" s="595"/>
      <c r="G4" s="595"/>
      <c r="H4" s="595"/>
      <c r="I4" s="595"/>
      <c r="J4" s="135"/>
      <c r="K4" s="598" t="s">
        <v>3</v>
      </c>
      <c r="L4" s="598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9" t="str">
        <f>'справка №1-БАЛАНС'!E5</f>
        <v>01.01.2015- 31.12.2015</v>
      </c>
      <c r="C5" s="599"/>
      <c r="D5" s="599"/>
      <c r="E5" s="599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>
        <v>235</v>
      </c>
      <c r="I11" s="57">
        <f>'справка №1-БАЛАНС'!H28+'справка №1-БАЛАНС'!H31</f>
        <v>22</v>
      </c>
      <c r="J11" s="57">
        <f>'справка №1-БАЛАНС'!H29+'справка №1-БАЛАНС'!H32</f>
        <v>-59815</v>
      </c>
      <c r="K11" s="59"/>
      <c r="L11" s="343">
        <f>SUM(C11:K11)</f>
        <v>8877</v>
      </c>
      <c r="M11" s="57">
        <f>'справка №1-БАЛАНС'!H39</f>
        <v>-76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235</v>
      </c>
      <c r="I15" s="60">
        <f t="shared" si="2"/>
        <v>22</v>
      </c>
      <c r="J15" s="60">
        <f t="shared" si="2"/>
        <v>-59815</v>
      </c>
      <c r="K15" s="60">
        <f t="shared" si="2"/>
        <v>0</v>
      </c>
      <c r="L15" s="343">
        <f t="shared" si="1"/>
        <v>8877</v>
      </c>
      <c r="M15" s="60">
        <f t="shared" si="2"/>
        <v>-76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8938</v>
      </c>
      <c r="J16" s="344">
        <f>+'справка №1-БАЛАНС'!G32</f>
        <v>0</v>
      </c>
      <c r="K16" s="59"/>
      <c r="L16" s="343">
        <f t="shared" si="1"/>
        <v>8938</v>
      </c>
      <c r="M16" s="59">
        <v>105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191</v>
      </c>
      <c r="I17" s="61">
        <f t="shared" si="3"/>
        <v>-191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>
        <v>191</v>
      </c>
      <c r="I19" s="59">
        <v>-191</v>
      </c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-481</v>
      </c>
      <c r="K24" s="58">
        <f t="shared" si="5"/>
        <v>0</v>
      </c>
      <c r="L24" s="343">
        <f t="shared" si="1"/>
        <v>-481</v>
      </c>
      <c r="M24" s="58">
        <f t="shared" si="5"/>
        <v>85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>
        <v>85</v>
      </c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>
        <v>481</v>
      </c>
      <c r="K26" s="184"/>
      <c r="L26" s="343">
        <f t="shared" si="1"/>
        <v>481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426</v>
      </c>
      <c r="I29" s="58">
        <f t="shared" si="6"/>
        <v>8769</v>
      </c>
      <c r="J29" s="58">
        <f t="shared" si="6"/>
        <v>-60296</v>
      </c>
      <c r="K29" s="58">
        <f t="shared" si="6"/>
        <v>0</v>
      </c>
      <c r="L29" s="343">
        <f t="shared" si="1"/>
        <v>17334</v>
      </c>
      <c r="M29" s="58">
        <f t="shared" si="6"/>
        <v>114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426</v>
      </c>
      <c r="I32" s="58">
        <f t="shared" si="7"/>
        <v>8769</v>
      </c>
      <c r="J32" s="58">
        <f t="shared" si="7"/>
        <v>-60296</v>
      </c>
      <c r="K32" s="58">
        <f t="shared" si="7"/>
        <v>0</v>
      </c>
      <c r="L32" s="343">
        <f t="shared" si="1"/>
        <v>17334</v>
      </c>
      <c r="M32" s="58">
        <f>M29+M30+M31</f>
        <v>114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6" t="s">
        <v>855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873</v>
      </c>
      <c r="B38" s="573" t="s">
        <v>858</v>
      </c>
      <c r="C38" s="573"/>
      <c r="D38" s="535"/>
      <c r="E38" s="535"/>
      <c r="F38" s="594"/>
      <c r="G38" s="594"/>
      <c r="H38" s="594"/>
      <c r="I38" s="594"/>
      <c r="J38" s="15" t="s">
        <v>856</v>
      </c>
      <c r="K38" s="15"/>
      <c r="L38" s="594" t="s">
        <v>864</v>
      </c>
      <c r="M38" s="594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E10">
      <selection activeCell="H23" sqref="H23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6" t="s">
        <v>381</v>
      </c>
      <c r="B2" s="607"/>
      <c r="C2" s="608" t="str">
        <f>'справка №1-БАЛАНС'!E3</f>
        <v>ИНФРА ХОЛДИНГ АД</v>
      </c>
      <c r="D2" s="608"/>
      <c r="E2" s="608"/>
      <c r="F2" s="608"/>
      <c r="G2" s="608"/>
      <c r="H2" s="608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6" t="s">
        <v>4</v>
      </c>
      <c r="B3" s="607"/>
      <c r="C3" s="609" t="str">
        <f>'справка №1-БАЛАНС'!E5</f>
        <v>01.01.2015- 31.12.2015</v>
      </c>
      <c r="D3" s="609"/>
      <c r="E3" s="609"/>
      <c r="F3" s="483"/>
      <c r="G3" s="483"/>
      <c r="H3" s="483"/>
      <c r="I3" s="483"/>
      <c r="J3" s="483"/>
      <c r="K3" s="483"/>
      <c r="L3" s="483"/>
      <c r="M3" s="610" t="s">
        <v>3</v>
      </c>
      <c r="N3" s="610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11" t="s">
        <v>461</v>
      </c>
      <c r="B5" s="612"/>
      <c r="C5" s="604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2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2" t="s">
        <v>526</v>
      </c>
      <c r="R5" s="602" t="s">
        <v>527</v>
      </c>
    </row>
    <row r="6" spans="1:18" s="99" customFormat="1" ht="48">
      <c r="A6" s="613"/>
      <c r="B6" s="614"/>
      <c r="C6" s="605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3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3"/>
      <c r="R6" s="603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>
        <v>98</v>
      </c>
      <c r="E9" s="188"/>
      <c r="F9" s="188">
        <v>98</v>
      </c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>
        <v>294</v>
      </c>
      <c r="E10" s="188"/>
      <c r="F10" s="188">
        <v>294</v>
      </c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>
        <v>92</v>
      </c>
      <c r="L10" s="64">
        <v>0</v>
      </c>
      <c r="M10" s="64">
        <v>92</v>
      </c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5052</v>
      </c>
      <c r="E11" s="188">
        <v>26</v>
      </c>
      <c r="F11" s="188">
        <v>541</v>
      </c>
      <c r="G11" s="73">
        <f t="shared" si="2"/>
        <v>4537</v>
      </c>
      <c r="H11" s="64"/>
      <c r="I11" s="64"/>
      <c r="J11" s="73">
        <f t="shared" si="3"/>
        <v>4537</v>
      </c>
      <c r="K11" s="64">
        <v>3145</v>
      </c>
      <c r="L11" s="64">
        <v>1210</v>
      </c>
      <c r="M11" s="64">
        <v>182</v>
      </c>
      <c r="N11" s="73">
        <f t="shared" si="4"/>
        <v>4173</v>
      </c>
      <c r="O11" s="64"/>
      <c r="P11" s="64"/>
      <c r="Q11" s="73">
        <f t="shared" si="0"/>
        <v>4173</v>
      </c>
      <c r="R11" s="73">
        <f t="shared" si="1"/>
        <v>364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166</v>
      </c>
      <c r="E12" s="188">
        <v>756</v>
      </c>
      <c r="F12" s="188">
        <v>123</v>
      </c>
      <c r="G12" s="73">
        <f t="shared" si="2"/>
        <v>799</v>
      </c>
      <c r="H12" s="64"/>
      <c r="I12" s="64"/>
      <c r="J12" s="73">
        <f t="shared" si="3"/>
        <v>799</v>
      </c>
      <c r="K12" s="64">
        <v>81</v>
      </c>
      <c r="L12" s="64">
        <v>136</v>
      </c>
      <c r="M12" s="64">
        <v>55</v>
      </c>
      <c r="N12" s="73">
        <f t="shared" si="4"/>
        <v>162</v>
      </c>
      <c r="O12" s="64"/>
      <c r="P12" s="64"/>
      <c r="Q12" s="73">
        <f t="shared" si="0"/>
        <v>162</v>
      </c>
      <c r="R12" s="73">
        <f t="shared" si="1"/>
        <v>637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840</v>
      </c>
      <c r="E13" s="188">
        <v>262</v>
      </c>
      <c r="F13" s="188">
        <v>126</v>
      </c>
      <c r="G13" s="73">
        <f t="shared" si="2"/>
        <v>976</v>
      </c>
      <c r="H13" s="64"/>
      <c r="I13" s="64"/>
      <c r="J13" s="73">
        <f t="shared" si="3"/>
        <v>976</v>
      </c>
      <c r="K13" s="64">
        <v>407</v>
      </c>
      <c r="L13" s="64">
        <v>186</v>
      </c>
      <c r="M13" s="64">
        <v>30</v>
      </c>
      <c r="N13" s="73">
        <f t="shared" si="4"/>
        <v>563</v>
      </c>
      <c r="O13" s="64"/>
      <c r="P13" s="64"/>
      <c r="Q13" s="73">
        <f t="shared" si="0"/>
        <v>563</v>
      </c>
      <c r="R13" s="73">
        <f t="shared" si="1"/>
        <v>413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105</v>
      </c>
      <c r="E16" s="188"/>
      <c r="F16" s="188">
        <v>29</v>
      </c>
      <c r="G16" s="73">
        <f t="shared" si="2"/>
        <v>76</v>
      </c>
      <c r="H16" s="64"/>
      <c r="I16" s="64"/>
      <c r="J16" s="73">
        <f t="shared" si="3"/>
        <v>76</v>
      </c>
      <c r="K16" s="64">
        <v>61</v>
      </c>
      <c r="L16" s="64">
        <v>11</v>
      </c>
      <c r="M16" s="64">
        <v>42</v>
      </c>
      <c r="N16" s="73">
        <f t="shared" si="4"/>
        <v>30</v>
      </c>
      <c r="O16" s="64"/>
      <c r="P16" s="64"/>
      <c r="Q16" s="73">
        <f aca="true" t="shared" si="5" ref="Q16:Q25">N16+O16-P16</f>
        <v>30</v>
      </c>
      <c r="R16" s="73">
        <f aca="true" t="shared" si="6" ref="R16:R25">J16-Q16</f>
        <v>46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6555</v>
      </c>
      <c r="E17" s="193">
        <f>SUM(E9:E16)</f>
        <v>1044</v>
      </c>
      <c r="F17" s="193">
        <f>SUM(F9:F16)</f>
        <v>1211</v>
      </c>
      <c r="G17" s="73">
        <f t="shared" si="2"/>
        <v>6388</v>
      </c>
      <c r="H17" s="74">
        <f>SUM(H9:H16)</f>
        <v>0</v>
      </c>
      <c r="I17" s="74">
        <f>SUM(I9:I16)</f>
        <v>0</v>
      </c>
      <c r="J17" s="73">
        <f t="shared" si="3"/>
        <v>6388</v>
      </c>
      <c r="K17" s="74">
        <f>SUM(K9:K16)</f>
        <v>3786</v>
      </c>
      <c r="L17" s="74">
        <f>SUM(L9:L16)</f>
        <v>1543</v>
      </c>
      <c r="M17" s="74">
        <f>SUM(M9:M16)</f>
        <v>401</v>
      </c>
      <c r="N17" s="73">
        <f t="shared" si="4"/>
        <v>4928</v>
      </c>
      <c r="O17" s="74">
        <f>SUM(O9:O16)</f>
        <v>0</v>
      </c>
      <c r="P17" s="74">
        <f>SUM(P9:P16)</f>
        <v>0</v>
      </c>
      <c r="Q17" s="73">
        <f t="shared" si="5"/>
        <v>4928</v>
      </c>
      <c r="R17" s="73">
        <f t="shared" si="6"/>
        <v>1460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>
        <v>7</v>
      </c>
      <c r="F22" s="188"/>
      <c r="G22" s="73">
        <f t="shared" si="2"/>
        <v>7</v>
      </c>
      <c r="H22" s="64"/>
      <c r="I22" s="64"/>
      <c r="J22" s="73">
        <f t="shared" si="3"/>
        <v>7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7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48</v>
      </c>
      <c r="E24" s="188"/>
      <c r="F24" s="188">
        <v>1</v>
      </c>
      <c r="G24" s="73">
        <f t="shared" si="2"/>
        <v>47</v>
      </c>
      <c r="H24" s="64"/>
      <c r="I24" s="64"/>
      <c r="J24" s="73">
        <f t="shared" si="3"/>
        <v>47</v>
      </c>
      <c r="K24" s="64">
        <v>3</v>
      </c>
      <c r="L24" s="64"/>
      <c r="M24" s="64"/>
      <c r="N24" s="73">
        <f t="shared" si="4"/>
        <v>3</v>
      </c>
      <c r="O24" s="64"/>
      <c r="P24" s="64"/>
      <c r="Q24" s="73">
        <f t="shared" si="5"/>
        <v>3</v>
      </c>
      <c r="R24" s="73">
        <f t="shared" si="6"/>
        <v>44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48</v>
      </c>
      <c r="E25" s="189">
        <f aca="true" t="shared" si="7" ref="E25:P25">SUM(E21:E24)</f>
        <v>7</v>
      </c>
      <c r="F25" s="189">
        <f t="shared" si="7"/>
        <v>1</v>
      </c>
      <c r="G25" s="66">
        <f t="shared" si="2"/>
        <v>54</v>
      </c>
      <c r="H25" s="65">
        <f t="shared" si="7"/>
        <v>0</v>
      </c>
      <c r="I25" s="65">
        <f t="shared" si="7"/>
        <v>0</v>
      </c>
      <c r="J25" s="66">
        <f t="shared" si="3"/>
        <v>54</v>
      </c>
      <c r="K25" s="65">
        <f t="shared" si="7"/>
        <v>3</v>
      </c>
      <c r="L25" s="65">
        <f t="shared" si="7"/>
        <v>0</v>
      </c>
      <c r="M25" s="65">
        <f t="shared" si="7"/>
        <v>0</v>
      </c>
      <c r="N25" s="66">
        <f t="shared" si="4"/>
        <v>3</v>
      </c>
      <c r="O25" s="65">
        <f t="shared" si="7"/>
        <v>0</v>
      </c>
      <c r="P25" s="65">
        <f t="shared" si="7"/>
        <v>0</v>
      </c>
      <c r="Q25" s="66">
        <f t="shared" si="5"/>
        <v>3</v>
      </c>
      <c r="R25" s="66">
        <f t="shared" si="6"/>
        <v>51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5160</v>
      </c>
      <c r="E39" s="569"/>
      <c r="F39" s="569">
        <v>4401</v>
      </c>
      <c r="G39" s="73">
        <f t="shared" si="2"/>
        <v>759</v>
      </c>
      <c r="H39" s="569"/>
      <c r="I39" s="569"/>
      <c r="J39" s="73">
        <f t="shared" si="3"/>
        <v>759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759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11763</v>
      </c>
      <c r="E40" s="436">
        <f>E17+E18+E19+E25+E38+E39</f>
        <v>1051</v>
      </c>
      <c r="F40" s="436">
        <f aca="true" t="shared" si="13" ref="F40:R40">F17+F18+F19+F25+F38+F39</f>
        <v>5613</v>
      </c>
      <c r="G40" s="436">
        <f t="shared" si="13"/>
        <v>7201</v>
      </c>
      <c r="H40" s="436">
        <f t="shared" si="13"/>
        <v>0</v>
      </c>
      <c r="I40" s="436">
        <f t="shared" si="13"/>
        <v>0</v>
      </c>
      <c r="J40" s="436">
        <f t="shared" si="13"/>
        <v>7201</v>
      </c>
      <c r="K40" s="436">
        <f t="shared" si="13"/>
        <v>3789</v>
      </c>
      <c r="L40" s="436">
        <f t="shared" si="13"/>
        <v>1543</v>
      </c>
      <c r="M40" s="436">
        <f t="shared" si="13"/>
        <v>401</v>
      </c>
      <c r="N40" s="436">
        <f t="shared" si="13"/>
        <v>4931</v>
      </c>
      <c r="O40" s="436">
        <f t="shared" si="13"/>
        <v>0</v>
      </c>
      <c r="P40" s="436">
        <f t="shared" si="13"/>
        <v>0</v>
      </c>
      <c r="Q40" s="436">
        <f t="shared" si="13"/>
        <v>4931</v>
      </c>
      <c r="R40" s="436">
        <f t="shared" si="13"/>
        <v>2270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874</v>
      </c>
      <c r="C44" s="353"/>
      <c r="D44" s="354"/>
      <c r="E44" s="354"/>
      <c r="F44" s="354"/>
      <c r="G44" s="350"/>
      <c r="H44" s="600" t="s">
        <v>858</v>
      </c>
      <c r="I44" s="601"/>
      <c r="J44" s="601"/>
      <c r="K44" s="601"/>
      <c r="L44" s="600"/>
      <c r="M44" s="601"/>
      <c r="N44" s="601"/>
      <c r="O44" s="600" t="s">
        <v>865</v>
      </c>
      <c r="P44" s="601"/>
      <c r="Q44" s="601"/>
      <c r="R44" s="601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E98" sqref="E98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7" t="s">
        <v>605</v>
      </c>
      <c r="B1" s="617"/>
      <c r="C1" s="617"/>
      <c r="D1" s="617"/>
      <c r="E1" s="617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21" t="str">
        <f>'справка №1-БАЛАНС'!E3</f>
        <v>ИНФРА ХОЛДИНГ АД</v>
      </c>
      <c r="C3" s="622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8" t="str">
        <f>'справка №1-БАЛАНС'!E5</f>
        <v>01.01.2015- 31.12.2015</v>
      </c>
      <c r="C4" s="619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179</v>
      </c>
      <c r="D21" s="107">
        <v>179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15623</v>
      </c>
      <c r="D24" s="118">
        <f>SUM(D25:D27)</f>
        <v>15623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15623</v>
      </c>
      <c r="D25" s="107">
        <v>15623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1443</v>
      </c>
      <c r="D28" s="107">
        <v>1443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34</v>
      </c>
      <c r="D33" s="104">
        <f>SUM(D34:D37)</f>
        <v>34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>
        <v>34</v>
      </c>
      <c r="D37" s="107">
        <v>34</v>
      </c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17100</v>
      </c>
      <c r="D43" s="103">
        <f>D24+D28+D29+D31+D30+D32+D33+D38</f>
        <v>17100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17279</v>
      </c>
      <c r="D44" s="102">
        <f>D43+D21+D19+D9</f>
        <v>17279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636</v>
      </c>
      <c r="D52" s="102">
        <f>SUM(D53:D55)</f>
        <v>636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>
        <v>636</v>
      </c>
      <c r="D53" s="107">
        <v>636</v>
      </c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636</v>
      </c>
      <c r="D66" s="102">
        <f>D52+D56+D61+D62+D63+D64</f>
        <v>636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3812</v>
      </c>
      <c r="D85" s="103">
        <f>SUM(D86:D90)+D94</f>
        <v>3691</v>
      </c>
      <c r="E85" s="103">
        <f>SUM(E86:E90)+E94</f>
        <v>121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3067</v>
      </c>
      <c r="D86" s="107">
        <v>3067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405</v>
      </c>
      <c r="D87" s="107">
        <v>405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111</v>
      </c>
      <c r="D89" s="107">
        <v>111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175</v>
      </c>
      <c r="D90" s="102">
        <f>SUM(D91:D93)</f>
        <v>54</v>
      </c>
      <c r="E90" s="102">
        <f>SUM(E91:E93)</f>
        <v>121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>
        <v>16</v>
      </c>
      <c r="D91" s="107">
        <v>21</v>
      </c>
      <c r="E91" s="118">
        <f t="shared" si="1"/>
        <v>-5</v>
      </c>
      <c r="F91" s="107"/>
    </row>
    <row r="92" spans="1:6" ht="12">
      <c r="A92" s="394" t="s">
        <v>658</v>
      </c>
      <c r="B92" s="395" t="s">
        <v>752</v>
      </c>
      <c r="C92" s="107">
        <v>159</v>
      </c>
      <c r="D92" s="107">
        <v>5</v>
      </c>
      <c r="E92" s="118">
        <f t="shared" si="1"/>
        <v>154</v>
      </c>
      <c r="F92" s="107"/>
    </row>
    <row r="93" spans="1:6" ht="12">
      <c r="A93" s="394" t="s">
        <v>662</v>
      </c>
      <c r="B93" s="395" t="s">
        <v>753</v>
      </c>
      <c r="C93" s="107"/>
      <c r="D93" s="107">
        <v>28</v>
      </c>
      <c r="E93" s="118">
        <f t="shared" si="1"/>
        <v>-28</v>
      </c>
      <c r="F93" s="107"/>
    </row>
    <row r="94" spans="1:6" ht="12">
      <c r="A94" s="394" t="s">
        <v>754</v>
      </c>
      <c r="B94" s="395" t="s">
        <v>755</v>
      </c>
      <c r="C94" s="107">
        <v>54</v>
      </c>
      <c r="D94" s="107">
        <v>54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3812</v>
      </c>
      <c r="D96" s="103">
        <f>D85+D80+D75+D71+D95</f>
        <v>3691</v>
      </c>
      <c r="E96" s="103">
        <f>E85+E80+E75+E71+E95</f>
        <v>121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4448</v>
      </c>
      <c r="D97" s="103">
        <f>D96+D68+D66</f>
        <v>4327</v>
      </c>
      <c r="E97" s="103">
        <f>E96+E68+E66</f>
        <v>121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175</v>
      </c>
      <c r="D104" s="107"/>
      <c r="E104" s="107">
        <v>175</v>
      </c>
      <c r="F104" s="124">
        <f>C104+D104-E104</f>
        <v>0</v>
      </c>
    </row>
    <row r="105" spans="1:16" ht="12">
      <c r="A105" s="410" t="s">
        <v>773</v>
      </c>
      <c r="B105" s="393" t="s">
        <v>774</v>
      </c>
      <c r="C105" s="102">
        <f>SUM(C102:C104)</f>
        <v>175</v>
      </c>
      <c r="D105" s="102">
        <f>SUM(D102:D104)</f>
        <v>0</v>
      </c>
      <c r="E105" s="102">
        <f>SUM(E102:E104)</f>
        <v>175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6" t="s">
        <v>776</v>
      </c>
      <c r="B107" s="616"/>
      <c r="C107" s="616"/>
      <c r="D107" s="616"/>
      <c r="E107" s="616"/>
      <c r="F107" s="61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20" t="s">
        <v>871</v>
      </c>
      <c r="B109" s="620"/>
      <c r="C109" s="600" t="s">
        <v>858</v>
      </c>
      <c r="D109" s="601"/>
      <c r="E109" s="601"/>
      <c r="F109" s="601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5" t="s">
        <v>863</v>
      </c>
      <c r="D111" s="615"/>
      <c r="E111" s="615"/>
      <c r="F111" s="615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23" t="str">
        <f>'справка №1-БАЛАНС'!E3</f>
        <v>ИНФРА ХОЛДИНГ АД</v>
      </c>
      <c r="C4" s="623"/>
      <c r="D4" s="623"/>
      <c r="E4" s="623"/>
      <c r="F4" s="623"/>
      <c r="G4" s="629" t="s">
        <v>2</v>
      </c>
      <c r="H4" s="629"/>
      <c r="I4" s="498">
        <f>'справка №1-БАЛАНС'!H3</f>
        <v>175443402</v>
      </c>
    </row>
    <row r="5" spans="1:9" ht="15">
      <c r="A5" s="499" t="s">
        <v>4</v>
      </c>
      <c r="B5" s="624" t="str">
        <f>'справка №1-БАЛАНС'!E5</f>
        <v>01.01.2015- 31.12.2015</v>
      </c>
      <c r="C5" s="624"/>
      <c r="D5" s="624"/>
      <c r="E5" s="624"/>
      <c r="F5" s="624"/>
      <c r="G5" s="627" t="s">
        <v>3</v>
      </c>
      <c r="H5" s="628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874</v>
      </c>
      <c r="B30" s="626"/>
      <c r="C30" s="626"/>
      <c r="D30" s="457" t="s">
        <v>815</v>
      </c>
      <c r="E30" s="625" t="s">
        <v>859</v>
      </c>
      <c r="F30" s="625"/>
      <c r="G30" s="625"/>
      <c r="H30" s="418" t="s">
        <v>777</v>
      </c>
      <c r="I30" s="625"/>
      <c r="J30" s="625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864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2">
      <selection activeCell="C152" sqref="C152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30" t="str">
        <f>'справка №1-БАЛАНС'!E3</f>
        <v>ИНФРА ХОЛДИНГ АД</v>
      </c>
      <c r="C5" s="630"/>
      <c r="D5" s="630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31" t="str">
        <f>'справка №1-БАЛАНС'!E5</f>
        <v>01.01.2015- 31.12.2015</v>
      </c>
      <c r="C6" s="631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866</v>
      </c>
      <c r="B12" s="36"/>
      <c r="C12" s="439">
        <v>1</v>
      </c>
      <c r="D12" s="572">
        <v>1</v>
      </c>
      <c r="E12" s="439"/>
      <c r="F12" s="441">
        <f aca="true" t="shared" si="0" ref="F12:F17">C12-E12</f>
        <v>1</v>
      </c>
    </row>
    <row r="13" spans="1:6" ht="12.75">
      <c r="A13" s="35" t="s">
        <v>867</v>
      </c>
      <c r="B13" s="36"/>
      <c r="C13" s="439">
        <v>1</v>
      </c>
      <c r="D13" s="572">
        <v>1</v>
      </c>
      <c r="E13" s="439"/>
      <c r="F13" s="441">
        <f t="shared" si="0"/>
        <v>1</v>
      </c>
    </row>
    <row r="14" spans="1:6" ht="12.75">
      <c r="A14" s="35" t="s">
        <v>868</v>
      </c>
      <c r="B14" s="36"/>
      <c r="C14" s="439">
        <v>0.5</v>
      </c>
      <c r="D14" s="572">
        <v>0.51</v>
      </c>
      <c r="E14" s="439"/>
      <c r="F14" s="441">
        <f t="shared" si="0"/>
        <v>0.5</v>
      </c>
    </row>
    <row r="15" spans="1:6" ht="12.75">
      <c r="A15" s="35">
        <v>4</v>
      </c>
      <c r="B15" s="36"/>
      <c r="C15" s="439"/>
      <c r="D15" s="572"/>
      <c r="E15" s="439"/>
      <c r="F15" s="441">
        <f t="shared" si="0"/>
        <v>0</v>
      </c>
    </row>
    <row r="16" spans="1:6" ht="12.75">
      <c r="A16" s="574">
        <v>5</v>
      </c>
      <c r="B16" s="575"/>
      <c r="C16" s="577"/>
      <c r="D16" s="578"/>
      <c r="E16" s="577"/>
      <c r="F16" s="576">
        <f t="shared" si="0"/>
        <v>0</v>
      </c>
    </row>
    <row r="17" spans="1:6" ht="12.75">
      <c r="A17" s="35">
        <v>6</v>
      </c>
      <c r="B17" s="36"/>
      <c r="C17" s="439"/>
      <c r="D17" s="572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aca="true" t="shared" si="1" ref="F18:F26">C18-E18</f>
        <v>0</v>
      </c>
    </row>
    <row r="19" spans="1:6" ht="12.75">
      <c r="A19" s="35">
        <v>8</v>
      </c>
      <c r="B19" s="36"/>
      <c r="C19" s="579"/>
      <c r="D19" s="439"/>
      <c r="E19" s="439"/>
      <c r="F19" s="441">
        <f t="shared" si="1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1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1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1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1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1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1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1"/>
        <v>0</v>
      </c>
    </row>
    <row r="27" spans="1:16" ht="11.25" customHeight="1">
      <c r="A27" s="37" t="s">
        <v>561</v>
      </c>
      <c r="B27" s="38" t="s">
        <v>828</v>
      </c>
      <c r="C27" s="427">
        <f>SUM(C12:C26)</f>
        <v>2.5</v>
      </c>
      <c r="D27" s="427"/>
      <c r="E27" s="427">
        <f>SUM(E12:E26)</f>
        <v>0</v>
      </c>
      <c r="F27" s="440">
        <f>SUM(F12:F26)</f>
        <v>2.5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40"/>
    </row>
    <row r="29" spans="1:6" ht="12.75">
      <c r="A29" s="35" t="s">
        <v>540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543</v>
      </c>
      <c r="B30" s="39"/>
      <c r="C30" s="439"/>
      <c r="D30" s="439"/>
      <c r="E30" s="439"/>
      <c r="F30" s="441">
        <f aca="true" t="shared" si="2" ref="F30:F43">C30-E30</f>
        <v>0</v>
      </c>
    </row>
    <row r="31" spans="1:6" ht="12.75">
      <c r="A31" s="35" t="s">
        <v>546</v>
      </c>
      <c r="B31" s="39"/>
      <c r="C31" s="439"/>
      <c r="D31" s="439"/>
      <c r="E31" s="439"/>
      <c r="F31" s="441">
        <f t="shared" si="2"/>
        <v>0</v>
      </c>
    </row>
    <row r="32" spans="1:6" ht="12.75">
      <c r="A32" s="35" t="s">
        <v>549</v>
      </c>
      <c r="B32" s="39"/>
      <c r="C32" s="439"/>
      <c r="D32" s="439"/>
      <c r="E32" s="439"/>
      <c r="F32" s="441">
        <f t="shared" si="2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2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2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2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2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2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2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2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2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2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2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2"/>
        <v>0</v>
      </c>
    </row>
    <row r="44" spans="1:16" ht="15" customHeight="1">
      <c r="A44" s="37" t="s">
        <v>578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40"/>
    </row>
    <row r="46" spans="1:6" ht="12.75">
      <c r="A46" s="35"/>
      <c r="B46" s="39"/>
      <c r="C46" s="439"/>
      <c r="D46" s="572"/>
      <c r="E46" s="439"/>
      <c r="F46" s="441">
        <f>C46-E46</f>
        <v>0</v>
      </c>
    </row>
    <row r="47" spans="1:6" ht="12.75">
      <c r="A47" s="35"/>
      <c r="B47" s="39"/>
      <c r="C47" s="439"/>
      <c r="D47" s="439"/>
      <c r="E47" s="439"/>
      <c r="F47" s="441">
        <f aca="true" t="shared" si="3" ref="F47:F60">C47-E47</f>
        <v>0</v>
      </c>
    </row>
    <row r="48" spans="1:6" ht="12.75">
      <c r="A48" s="35" t="s">
        <v>546</v>
      </c>
      <c r="B48" s="39"/>
      <c r="C48" s="439"/>
      <c r="D48" s="439"/>
      <c r="E48" s="439"/>
      <c r="F48" s="441">
        <f t="shared" si="3"/>
        <v>0</v>
      </c>
    </row>
    <row r="49" spans="1:6" ht="12.75">
      <c r="A49" s="35" t="s">
        <v>549</v>
      </c>
      <c r="B49" s="39"/>
      <c r="C49" s="439"/>
      <c r="D49" s="439"/>
      <c r="E49" s="439"/>
      <c r="F49" s="441">
        <f t="shared" si="3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3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3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3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3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3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3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3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3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3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3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3"/>
        <v>0</v>
      </c>
    </row>
    <row r="61" spans="1:16" ht="12" customHeight="1">
      <c r="A61" s="37" t="s">
        <v>597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40"/>
    </row>
    <row r="63" spans="1:6" ht="12.75">
      <c r="A63" s="35" t="s">
        <v>540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543</v>
      </c>
      <c r="B64" s="39"/>
      <c r="C64" s="439"/>
      <c r="D64" s="439"/>
      <c r="E64" s="439"/>
      <c r="F64" s="441">
        <f aca="true" t="shared" si="4" ref="F64:F77">C64-E64</f>
        <v>0</v>
      </c>
    </row>
    <row r="65" spans="1:6" ht="12.75">
      <c r="A65" s="35" t="s">
        <v>546</v>
      </c>
      <c r="B65" s="39"/>
      <c r="C65" s="439"/>
      <c r="D65" s="439"/>
      <c r="E65" s="439"/>
      <c r="F65" s="441">
        <f t="shared" si="4"/>
        <v>0</v>
      </c>
    </row>
    <row r="66" spans="1:6" ht="12.75">
      <c r="A66" s="35" t="s">
        <v>549</v>
      </c>
      <c r="B66" s="39"/>
      <c r="C66" s="439"/>
      <c r="D66" s="439"/>
      <c r="E66" s="439"/>
      <c r="F66" s="441">
        <f t="shared" si="4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4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4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4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4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4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4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4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4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4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4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4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2.5</v>
      </c>
      <c r="D79" s="427"/>
      <c r="E79" s="427">
        <f>E78+E61+E44+E27</f>
        <v>0</v>
      </c>
      <c r="F79" s="440">
        <f>F78+F61+F44+F27</f>
        <v>2.5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40"/>
    </row>
    <row r="81" spans="1:6" ht="14.25" customHeight="1">
      <c r="A81" s="35" t="s">
        <v>825</v>
      </c>
      <c r="B81" s="39"/>
      <c r="C81" s="427"/>
      <c r="D81" s="427"/>
      <c r="E81" s="427"/>
      <c r="F81" s="440"/>
    </row>
    <row r="82" spans="1:6" ht="12.75">
      <c r="A82" s="35" t="s">
        <v>826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827</v>
      </c>
      <c r="B83" s="39"/>
      <c r="C83" s="439"/>
      <c r="D83" s="439"/>
      <c r="E83" s="439"/>
      <c r="F83" s="441">
        <f aca="true" t="shared" si="5" ref="F83:F96">C83-E83</f>
        <v>0</v>
      </c>
    </row>
    <row r="84" spans="1:6" ht="12.75">
      <c r="A84" s="35" t="s">
        <v>546</v>
      </c>
      <c r="B84" s="39"/>
      <c r="C84" s="439"/>
      <c r="D84" s="439"/>
      <c r="E84" s="439"/>
      <c r="F84" s="441">
        <f t="shared" si="5"/>
        <v>0</v>
      </c>
    </row>
    <row r="85" spans="1:6" ht="12.75">
      <c r="A85" s="35" t="s">
        <v>549</v>
      </c>
      <c r="B85" s="39"/>
      <c r="C85" s="439"/>
      <c r="D85" s="439"/>
      <c r="E85" s="439"/>
      <c r="F85" s="441">
        <f t="shared" si="5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5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5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5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5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5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5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5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5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5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5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5"/>
        <v>0</v>
      </c>
    </row>
    <row r="97" spans="1:16" ht="15" customHeight="1">
      <c r="A97" s="37" t="s">
        <v>561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40"/>
    </row>
    <row r="99" spans="1:6" ht="12.75">
      <c r="A99" s="35" t="s">
        <v>540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543</v>
      </c>
      <c r="B100" s="39"/>
      <c r="C100" s="439"/>
      <c r="D100" s="439"/>
      <c r="E100" s="439"/>
      <c r="F100" s="441">
        <f aca="true" t="shared" si="6" ref="F100:F113">C100-E100</f>
        <v>0</v>
      </c>
    </row>
    <row r="101" spans="1:6" ht="12.75">
      <c r="A101" s="35" t="s">
        <v>546</v>
      </c>
      <c r="B101" s="39"/>
      <c r="C101" s="439"/>
      <c r="D101" s="439"/>
      <c r="E101" s="439"/>
      <c r="F101" s="441">
        <f t="shared" si="6"/>
        <v>0</v>
      </c>
    </row>
    <row r="102" spans="1:6" ht="12.75">
      <c r="A102" s="35" t="s">
        <v>549</v>
      </c>
      <c r="B102" s="39"/>
      <c r="C102" s="439"/>
      <c r="D102" s="439"/>
      <c r="E102" s="439"/>
      <c r="F102" s="441">
        <f t="shared" si="6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6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6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6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6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6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6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6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6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6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6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6"/>
        <v>0</v>
      </c>
    </row>
    <row r="114" spans="1:16" ht="11.25" customHeight="1">
      <c r="A114" s="37" t="s">
        <v>578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40"/>
    </row>
    <row r="116" spans="1:6" ht="12.75">
      <c r="A116" s="35" t="s">
        <v>540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543</v>
      </c>
      <c r="B117" s="39"/>
      <c r="C117" s="439"/>
      <c r="D117" s="439"/>
      <c r="E117" s="439"/>
      <c r="F117" s="441">
        <f aca="true" t="shared" si="7" ref="F117:F130">C117-E117</f>
        <v>0</v>
      </c>
    </row>
    <row r="118" spans="1:6" ht="12.75">
      <c r="A118" s="35" t="s">
        <v>546</v>
      </c>
      <c r="B118" s="39"/>
      <c r="C118" s="439"/>
      <c r="D118" s="439"/>
      <c r="E118" s="439"/>
      <c r="F118" s="441">
        <f t="shared" si="7"/>
        <v>0</v>
      </c>
    </row>
    <row r="119" spans="1:6" ht="12.75">
      <c r="A119" s="35" t="s">
        <v>549</v>
      </c>
      <c r="B119" s="39"/>
      <c r="C119" s="439"/>
      <c r="D119" s="439"/>
      <c r="E119" s="439"/>
      <c r="F119" s="441">
        <f t="shared" si="7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7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7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7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7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7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7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7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7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7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7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7"/>
        <v>0</v>
      </c>
    </row>
    <row r="131" spans="1:16" ht="15.75" customHeight="1">
      <c r="A131" s="37" t="s">
        <v>597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40"/>
    </row>
    <row r="133" spans="1:6" ht="12.75">
      <c r="A133" s="35" t="s">
        <v>540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543</v>
      </c>
      <c r="B134" s="39"/>
      <c r="C134" s="439"/>
      <c r="D134" s="439"/>
      <c r="E134" s="439"/>
      <c r="F134" s="441">
        <f aca="true" t="shared" si="8" ref="F134:F147">C134-E134</f>
        <v>0</v>
      </c>
    </row>
    <row r="135" spans="1:6" ht="12.75">
      <c r="A135" s="35" t="s">
        <v>546</v>
      </c>
      <c r="B135" s="39"/>
      <c r="C135" s="439"/>
      <c r="D135" s="439"/>
      <c r="E135" s="439"/>
      <c r="F135" s="441">
        <f t="shared" si="8"/>
        <v>0</v>
      </c>
    </row>
    <row r="136" spans="1:6" ht="12.75">
      <c r="A136" s="35" t="s">
        <v>549</v>
      </c>
      <c r="B136" s="39"/>
      <c r="C136" s="439"/>
      <c r="D136" s="439"/>
      <c r="E136" s="439"/>
      <c r="F136" s="441">
        <f t="shared" si="8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8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8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8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8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8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8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8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8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8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8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8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874</v>
      </c>
      <c r="B151" s="451"/>
      <c r="C151" s="600" t="s">
        <v>858</v>
      </c>
      <c r="D151" s="601"/>
      <c r="E151" s="601"/>
      <c r="F151" s="601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32" t="s">
        <v>863</v>
      </c>
      <c r="D153" s="632"/>
      <c r="E153" s="632"/>
      <c r="F153" s="632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7:F26 C12:F15 C116:F130 C99:F113 C82:F96 C63:F77 C46:F6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2016-02-17T14:24:30Z</cp:lastPrinted>
  <dcterms:created xsi:type="dcterms:W3CDTF">2000-06-29T12:02:40Z</dcterms:created>
  <dcterms:modified xsi:type="dcterms:W3CDTF">2016-02-17T15:18:48Z</dcterms:modified>
  <cp:category/>
  <cp:version/>
  <cp:contentType/>
  <cp:contentStatus/>
</cp:coreProperties>
</file>