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<sst xmlns="http://schemas.openxmlformats.org/spreadsheetml/2006/main" count="1061" uniqueCount="874">
  <si>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</si>
  <si>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</si>
  <si>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</si>
  <si>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</si>
  <si>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</si>
  <si>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</si>
  <si>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</si>
  <si>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</si>
  <si>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</si>
  <si>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</si>
  <si>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</si>
  <si>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</si>
  <si>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</si>
  <si>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</si>
  <si>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</si>
  <si>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</si>
  <si>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</si>
  <si>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</si>
  <si>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</si>
  <si>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</si>
  <si>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</si>
  <si>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</si>
  <si>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</si>
  <si>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</si>
  <si>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</si>
  <si>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</si>
  <si>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</si>
  <si>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</si>
  <si>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</si>
  <si>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</si>
  <si>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</si>
  <si>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</si>
  <si>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</si>
  <si>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</si>
  <si>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</si>
  <si>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</si>
  <si>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</si>
  <si>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</si>
  <si>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</si>
  <si>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</si>
  <si>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</si>
  <si>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</si>
  <si>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</si>
  <si>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</si>
  <si>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</si>
  <si>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</si>
  <si>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</si>
  <si>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</si>
  <si>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</si>
  <si>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</si>
  <si>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</si>
  <si>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</si>
  <si>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</si>
  <si>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</si>
  <si>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</si>
  <si>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</si>
  <si>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</si>
  <si>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</si>
  <si>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</si>
  <si>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</si>
  <si>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</si>
  <si>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</si>
  <si>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</si>
  <si>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</si>
  <si>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</si>
  <si>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</si>
  <si>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</si>
  <si>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</si>
  <si>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</si>
  <si>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</si>
  <si>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</si>
  <si>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</si>
  <si>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</si>
  <si>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</si>
  <si>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</si>
  <si>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</si>
  <si>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</si>
  <si>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</si>
  <si>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</si>
  <si>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</si>
  <si>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</si>
  <si>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</si>
  <si>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</si>
  <si>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</si>
  <si>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</si>
  <si>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</si>
  <si>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</si>
  <si>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</si>
  <si>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</si>
  <si>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</si>
  <si>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</si>
  <si>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</si>
  <si>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</si>
  <si>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</si>
  <si>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</si>
  <si>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</si>
  <si>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</si>
  <si>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</si>
  <si>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</si>
  <si>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</si>
  <si>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</si>
  <si>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</si>
  <si>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</si>
  <si>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</si>
  <si>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</si>
  <si>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</si>
  <si>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</si>
  <si>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</si>
  <si>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</si>
  <si>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</si>
  <si>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</si>
  <si>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</si>
  <si>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</si>
  <si>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</si>
  <si>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</si>
  <si>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</si>
  <si>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</si>
  <si>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</si>
  <si>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</si>
  <si>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</si>
  <si>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</si>
  <si>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</si>
  <si>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</si>
  <si>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</si>
  <si>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</si>
  <si>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</si>
  <si>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</si>
  <si>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</si>
  <si>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</si>
  <si>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</si>
  <si>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</si>
  <si>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</si>
  <si>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</si>
  <si>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</si>
  <si>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</si>
  <si>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</si>
  <si>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</si>
  <si>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</si>
  <si>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</si>
  <si>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</si>
  <si>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</si>
  <si>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</si>
  <si>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</si>
  <si>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</si>
  <si>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</si>
  <si>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</si>
  <si>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</si>
  <si>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</si>
  <si>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</si>
  <si>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</si>
  <si>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</si>
  <si>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</si>
  <si>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</si>
  <si>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</si>
  <si>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</si>
  <si>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</si>
  <si>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</si>
  <si>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</si>
  <si>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</si>
  <si>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</si>
  <si>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</si>
  <si>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</si>
  <si>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</si>
  <si>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</si>
  <si>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</si>
  <si>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</si>
  <si>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</si>
  <si>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</si>
  <si>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</si>
  <si>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</si>
  <si>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</si>
  <si>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</si>
  <si>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</si>
  <si>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</si>
  <si>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</si>
  <si>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</si>
  <si>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</si>
  <si>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</si>
  <si>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</si>
  <si>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</si>
  <si>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</si>
  <si>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</si>
  <si>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</si>
  <si>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</si>
  <si>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</si>
  <si>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</si>
  <si>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</si>
  <si>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</si>
  <si>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</si>
  <si>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</si>
  <si>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</si>
  <si>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</si>
  <si>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</si>
  <si>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</si>
  <si>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</si>
  <si>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</si>
  <si>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</si>
  <si>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</si>
  <si>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</si>
  <si>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</si>
  <si>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</si>
  <si>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</si>
  <si>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</si>
  <si>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</si>
  <si>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</si>
  <si>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</si>
  <si>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</si>
  <si>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</si>
  <si>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</si>
  <si>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</si>
  <si>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</si>
  <si>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</si>
  <si>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</si>
  <si>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</si>
  <si>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</si>
  <si>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</si>
  <si>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</si>
  <si>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</si>
  <si>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</si>
  <si>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</si>
  <si>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</si>
  <si>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</si>
  <si>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</si>
  <si>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</si>
  <si>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</si>
  <si>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</si>
  <si>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</si>
  <si>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</si>
  <si>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</si>
  <si>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</si>
  <si>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</si>
  <si>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</si>
  <si>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</si>
  <si>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</si>
  <si>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</si>
  <si>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</si>
  <si>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</si>
  <si>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</si>
  <si>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</si>
  <si>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</si>
  <si>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</si>
  <si>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</si>
  <si>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</si>
  <si>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</si>
  <si>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</si>
  <si>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</si>
  <si>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</si>
  <si>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</si>
  <si>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</si>
  <si>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</si>
  <si>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</si>
  <si>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</si>
  <si>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</si>
  <si>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</si>
  <si>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</si>
  <si>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</si>
  <si>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</si>
  <si>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</si>
  <si>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</si>
  <si>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</si>
  <si>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</si>
  <si>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</si>
  <si>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</si>
  <si>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</si>
  <si>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</si>
  <si>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</si>
  <si>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</si>
  <si>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</si>
  <si>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</si>
  <si>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</si>
  <si>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</si>
  <si>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</si>
  <si>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</si>
  <si>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</si>
  <si>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</si>
  <si>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</si>
  <si>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</si>
  <si>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</si>
  <si>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</si>
  <si>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</si>
  <si>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</si>
  <si>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</si>
  <si>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</si>
  <si>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</si>
  <si>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</si>
  <si>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</si>
  <si>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</si>
  <si>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</si>
  <si>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</si>
  <si>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</si>
  <si>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</si>
  <si>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</si>
  <si>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</si>
  <si>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</si>
  <si>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</si>
  <si>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</si>
  <si>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</si>
  <si>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</si>
  <si>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</si>
  <si>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</si>
  <si>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</si>
  <si>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</si>
  <si>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</si>
  <si>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</si>
  <si>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</si>
  <si>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</si>
  <si>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</si>
  <si>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</si>
  <si>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</si>
  <si>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</si>
  <si>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</si>
  <si>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</si>
  <si>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</si>
  <si>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</si>
  <si>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</si>
  <si>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</si>
  <si>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</si>
  <si>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</si>
  <si>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</si>
  <si>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</si>
  <si>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</si>
  <si>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</si>
  <si>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</si>
  <si>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</si>
  <si>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</si>
  <si>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</si>
  <si>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</si>
  <si>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</si>
  <si>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</si>
  <si>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</si>
  <si>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</si>
  <si>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</si>
  <si>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</si>
  <si>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</si>
  <si>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</si>
  <si>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</si>
  <si>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</si>
  <si>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</si>
  <si>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</si>
  <si>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</si>
  <si>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</si>
  <si>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</si>
  <si>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</si>
  <si>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</si>
  <si>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</si>
  <si>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</si>
  <si>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</si>
  <si>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</si>
  <si>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</si>
  <si>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</si>
  <si>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</si>
  <si>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</si>
  <si>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</si>
  <si>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</si>
  <si>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</si>
  <si>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</si>
  <si>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</si>
  <si>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</si>
  <si>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</si>
  <si>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</si>
  <si>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</si>
  <si>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</si>
  <si>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</si>
  <si>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</si>
  <si>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</si>
  <si>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</si>
  <si>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</si>
  <si>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</si>
  <si>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</si>
  <si>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</si>
  <si>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</si>
  <si>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</si>
  <si>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</si>
  <si>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</si>
  <si>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</si>
  <si>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</si>
  <si>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</si>
  <si>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</si>
  <si>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</si>
  <si>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</si>
  <si>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</si>
  <si>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</si>
  <si>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</si>
  <si>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</si>
  <si>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</si>
  <si>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</si>
  <si>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</si>
  <si>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</si>
  <si>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</si>
  <si>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</si>
  <si>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</si>
  <si>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</si>
  <si>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</si>
  <si>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</si>
  <si>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</si>
  <si>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</si>
  <si>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</si>
  <si>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</si>
  <si>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</si>
  <si>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</si>
  <si>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</si>
  <si>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</si>
  <si>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</si>
  <si>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</si>
  <si>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</si>
  <si>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</si>
  <si>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</si>
  <si>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</si>
  <si>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</si>
  <si>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</si>
  <si>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</si>
  <si>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</si>
  <si>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</si>
  <si>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</si>
  <si>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</si>
  <si>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</si>
  <si>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</si>
  <si>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</si>
  <si>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</si>
  <si>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</si>
  <si>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</si>
  <si>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</si>
  <si>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</si>
  <si>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</si>
  <si>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</si>
  <si>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</si>
  <si>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</si>
  <si>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</si>
  <si>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</si>
  <si>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</si>
  <si>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</si>
  <si>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</si>
  <si>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</si>
  <si>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</si>
  <si>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</si>
  <si>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</si>
  <si>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</si>
  <si>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</si>
  <si>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</si>
  <si>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</si>
  <si>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</si>
  <si>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</si>
  <si>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</si>
  <si>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</si>
  <si>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</si>
  <si>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</si>
  <si>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</si>
  <si>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</si>
  <si>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</si>
  <si>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</si>
  <si>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</si>
  <si>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</si>
  <si>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</si>
  <si>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</si>
  <si>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</si>
  <si>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</si>
  <si>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</si>
  <si>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</si>
  <si>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</si>
  <si>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</si>
  <si>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</si>
  <si>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</si>
  <si>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</si>
  <si>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</si>
  <si>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</si>
  <si>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</si>
  <si>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</si>
  <si>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</si>
  <si>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</si>
  <si>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</si>
  <si>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</si>
  <si>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</si>
  <si>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</si>
  <si>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</si>
  <si>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</si>
  <si>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</si>
  <si>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</si>
  <si>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</si>
  <si>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</si>
  <si>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</si>
  <si>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</si>
  <si>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</si>
  <si>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</si>
  <si>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</si>
  <si>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</si>
  <si>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</si>
  <si>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</si>
  <si>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</si>
  <si>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</si>
  <si>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</si>
  <si>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</si>
  <si>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</si>
  <si>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</si>
  <si>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</si>
  <si>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</si>
  <si>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</si>
  <si>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</si>
  <si>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</si>
  <si>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</si>
  <si>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</si>
  <si>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</si>
  <si>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</si>
  <si>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</si>
  <si>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</si>
  <si>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</si>
  <si>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</si>
  <si>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</si>
  <si>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</si>
  <si>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</si>
  <si>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</si>
  <si>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</si>
  <si>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</si>
  <si>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</si>
  <si>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</si>
  <si>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</si>
  <si>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</si>
  <si>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</si>
  <si>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</si>
  <si>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</si>
  <si>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</si>
  <si>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</si>
  <si>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</si>
  <si>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</si>
  <si>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</si>
  <si>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</si>
  <si>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</si>
  <si>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</si>
  <si>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</si>
  <si>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</si>
  <si>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</si>
  <si>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</si>
  <si>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</si>
  <si>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</si>
  <si>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</si>
  <si>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</si>
  <si>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</si>
  <si>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</si>
  <si>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</si>
  <si>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</si>
  <si>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</si>
  <si>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</si>
  <si>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</si>
  <si>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</si>
  <si>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</si>
  <si>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</si>
  <si>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</si>
  <si>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</si>
  <si>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</si>
  <si>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</si>
  <si>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</si>
  <si>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</si>
  <si>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</si>
  <si>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</si>
  <si>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</si>
  <si>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</si>
  <si>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</si>
  <si>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</si>
  <si>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</si>
  <si>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</si>
  <si>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</si>
  <si>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</si>
  <si>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</si>
  <si>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</si>
  <si>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</si>
  <si>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</si>
  <si>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</si>
  <si>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</si>
  <si>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</si>
  <si>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</si>
  <si>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</si>
  <si>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</si>
  <si>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</si>
  <si>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</si>
  <si>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</si>
  <si>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</si>
  <si>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</si>
  <si>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</si>
  <si>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</si>
  <si>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</si>
  <si>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</si>
  <si>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</si>
  <si>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</si>
  <si>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</si>
  <si>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</si>
  <si>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</si>
  <si>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</si>
  <si>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</si>
  <si>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</si>
  <si>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</si>
  <si>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</si>
  <si>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</si>
  <si>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</si>
  <si>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</si>
  <si>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</si>
  <si>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</si>
  <si>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</si>
  <si>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</si>
  <si>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</si>
  <si>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</si>
  <si>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</si>
  <si>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</si>
  <si>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</si>
  <si>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</si>
  <si>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</si>
  <si>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</si>
  <si>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</si>
  <si>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</si>
  <si>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</si>
  <si>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</si>
  <si>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</si>
  <si>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</si>
  <si>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</si>
  <si>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</si>
  <si>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</si>
  <si>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</si>
  <si>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</si>
  <si>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</si>
  <si>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</si>
  <si>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</si>
  <si>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</si>
  <si>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</si>
  <si>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</si>
  <si>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</si>
  <si>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</si>
  <si>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</si>
  <si>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</si>
  <si>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</si>
  <si>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</si>
  <si>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</si>
  <si>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</si>
  <si>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</si>
  <si>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</si>
  <si>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</si>
  <si>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</si>
  <si>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</si>
  <si>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</si>
  <si>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</si>
  <si>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</si>
  <si>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</si>
  <si>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</si>
  <si>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</si>
  <si>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</si>
  <si>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</si>
  <si>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</si>
  <si>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</si>
  <si>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</si>
  <si>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</si>
  <si>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</si>
  <si>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</si>
  <si>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</si>
  <si>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</si>
  <si>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</si>
  <si>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</si>
  <si>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</si>
  <si>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</si>
  <si>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</si>
  <si>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</si>
  <si>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</si>
  <si>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</si>
  <si>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</si>
  <si>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</si>
  <si>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</si>
  <si>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</si>
  <si>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</si>
  <si>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</si>
  <si>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</si>
  <si>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</si>
  <si>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</si>
  <si>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</si>
  <si>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</si>
  <si>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</si>
  <si>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</si>
  <si>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</si>
  <si>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</si>
  <si>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</si>
  <si>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</si>
  <si>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</si>
  <si>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</si>
  <si>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</si>
  <si>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</si>
  <si>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</si>
  <si>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</si>
  <si>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</si>
  <si>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</si>
  <si>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</si>
  <si>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</si>
  <si>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</si>
  <si>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</si>
  <si>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</si>
  <si>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</si>
  <si>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</si>
  <si>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</si>
  <si>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</si>
  <si>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</si>
  <si>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</si>
  <si>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</si>
  <si>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</si>
  <si>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</si>
  <si>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</si>
  <si>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</si>
  <si>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</si>
  <si>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</si>
  <si>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</si>
  <si>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</si>
  <si>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</si>
  <si>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</si>
  <si>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</si>
  <si>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</si>
  <si>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</si>
  <si>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</si>
  <si>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</si>
  <si>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</si>
  <si>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</si>
  <si>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</si>
  <si>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</si>
  <si>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</si>
  <si>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</si>
  <si>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</si>
  <si>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</si>
  <si>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</si>
  <si>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</si>
  <si>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</si>
  <si>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</si>
  <si>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</si>
  <si>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</si>
  <si>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</si>
  <si>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</si>
  <si>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</si>
  <si>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</si>
  <si>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</si>
  <si>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</si>
  <si>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</si>
  <si>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</si>
  <si>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</si>
  <si>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</si>
  <si>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</si>
  <si>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</si>
  <si>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</si>
  <si>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</si>
  <si>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</si>
  <si>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</si>
  <si>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</si>
  <si>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</si>
  <si>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</si>
  <si>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</si>
  <si>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</si>
  <si>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</si>
  <si>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</si>
  <si>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</si>
  <si>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</si>
  <si>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</si>
  <si>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</si>
  <si>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</si>
  <si>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</si>
  <si>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</si>
  <si>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</si>
  <si>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</si>
  <si>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</si>
  <si>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</si>
  <si>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</si>
  <si>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</si>
  <si>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</si>
  <si>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</si>
  <si>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</si>
  <si>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</si>
  <si>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</si>
  <si>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</si>
  <si>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</si>
  <si>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</si>
  <si>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</si>
  <si>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</si>
  <si>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</si>
  <si>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</si>
  <si>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</si>
  <si>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</si>
  <si>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</si>
  <si>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</si>
  <si>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</si>
  <si>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</si>
  <si>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</si>
  <si>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</si>
  <si>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</si>
  <si>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</si>
  <si>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</si>
  <si>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</si>
  <si>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</si>
  <si>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</si>
  <si>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</si>
  <si>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</si>
  <si>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</si>
  <si>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</si>
  <si>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</si>
  <si>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</si>
  <si>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</si>
  <si>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</si>
  <si>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</si>
  <si>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</si>
  <si>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</si>
  <si>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</si>
  <si>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</si>
  <si>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</si>
  <si>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</si>
  <si>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</si>
  <si>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</si>
  <si>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</si>
  <si>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</si>
  <si>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</si>
  <si>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</si>
  <si>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</si>
  <si>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</si>
  <si>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</si>
  <si>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</si>
  <si>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</si>
  <si>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</si>
  <si>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</si>
  <si>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</si>
  <si>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</si>
  <si>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</si>
  <si>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</si>
  <si>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</si>
  <si>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</si>
  <si>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</si>
  <si>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</si>
  <si>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</si>
  <si>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</si>
  <si>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</si>
  <si>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</si>
  <si>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</si>
  <si>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</si>
  <si>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</si>
  <si>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</si>
  <si>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</si>
  <si>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</si>
  <si>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</si>
  <si>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</si>
  <si>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</si>
  <si>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</si>
  <si>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</si>
  <si>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</si>
  <si>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</si>
  <si>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</si>
  <si>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</si>
  <si>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</si>
  <si>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</si>
  <si>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</si>
  <si>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</si>
  <si>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</si>
  <si>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</si>
  <si>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</si>
  <si>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</si>
  <si>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</si>
  <si>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</si>
  <si>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</si>
  <si>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</si>
  <si>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</si>
  <si>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</si>
  <si>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</si>
  <si>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</si>
  <si>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</si>
  <si>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</si>
  <si>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</si>
  <si>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</si>
  <si>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</si>
  <si>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</si>
  <si>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</si>
  <si>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>"Елпром ЗЕМ" АД</t>
  </si>
  <si>
    <t xml:space="preserve">Вид на отчета: консолидиран /неконсолидиран: </t>
  </si>
  <si>
    <t>неконсолидиран</t>
  </si>
  <si>
    <t>ОТЧЕТ ПЪРВО ТРИМЕСЕЧИЕ 2010 Г.</t>
  </si>
  <si>
    <t>Дата на съставяне:23.07.2010 г.</t>
  </si>
  <si>
    <t xml:space="preserve">Дата  на съставяне:23.07.2010 г.                                                                                                                  </t>
  </si>
  <si>
    <t xml:space="preserve">Дата на съставяне:     23.07.2010 г.                                </t>
  </si>
  <si>
    <t>23.07.2010 г.</t>
  </si>
  <si>
    <t>Дата на съставяне: 23.07.2010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</si>
</sst>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28">
      <selection activeCell="C17" sqref="C1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620115</v>
      </c>
    </row>
    <row r="4" spans="1:8" ht="15">
      <c r="A4" s="576" t="s">
        <v>866</v>
      </c>
      <c r="B4" s="582"/>
      <c r="C4" s="582"/>
      <c r="D4" s="582"/>
      <c r="E4" s="504" t="s">
        <v>867</v>
      </c>
      <c r="F4" s="578" t="s">
        <v>3</v>
      </c>
      <c r="G4" s="579"/>
      <c r="H4" s="461">
        <v>275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9921</v>
      </c>
      <c r="D11" s="151"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v>7413</v>
      </c>
      <c r="D12" s="151">
        <v>7533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v>1147</v>
      </c>
      <c r="D13" s="151">
        <v>1519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61</v>
      </c>
      <c r="D14" s="151">
        <v>62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108</v>
      </c>
      <c r="D15" s="151">
        <v>134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88</v>
      </c>
      <c r="D16" s="151">
        <v>98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133</v>
      </c>
      <c r="D17" s="151">
        <v>111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18871</v>
      </c>
      <c r="D19" s="155">
        <f>SUM(D11:D18)</f>
        <v>19378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11690</v>
      </c>
      <c r="H20" s="158">
        <v>11690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5524</v>
      </c>
      <c r="H21" s="156">
        <f>SUM(H22:H24)</f>
        <v>5524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v>43</v>
      </c>
      <c r="D23" s="151">
        <v>84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7</v>
      </c>
      <c r="D24" s="151">
        <v>8</v>
      </c>
      <c r="E24" s="237" t="s">
        <v>71</v>
      </c>
      <c r="F24" s="242" t="s">
        <v>72</v>
      </c>
      <c r="G24" s="152">
        <v>5403</v>
      </c>
      <c r="H24" s="152">
        <v>5403</v>
      </c>
    </row>
    <row r="25" spans="1:18" ht="15">
      <c r="A25" s="235" t="s">
        <v>73</v>
      </c>
      <c r="B25" s="241" t="s">
        <v>74</v>
      </c>
      <c r="C25" s="151"/>
      <c r="D25" s="151">
        <v>1</v>
      </c>
      <c r="E25" s="253" t="s">
        <v>75</v>
      </c>
      <c r="F25" s="245" t="s">
        <v>76</v>
      </c>
      <c r="G25" s="154">
        <f>G19+G20+G21</f>
        <v>17214</v>
      </c>
      <c r="H25" s="154">
        <f>H19+H20+H21</f>
        <v>17214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50</v>
      </c>
      <c r="D27" s="155">
        <f>SUM(D23:D26)</f>
        <v>93</v>
      </c>
      <c r="E27" s="253" t="s">
        <v>82</v>
      </c>
      <c r="F27" s="242" t="s">
        <v>83</v>
      </c>
      <c r="G27" s="154">
        <f>SUM(G28:G30)</f>
        <v>3691</v>
      </c>
      <c r="H27" s="154">
        <f>SUM(H28:H30)</f>
        <v>3214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3691</v>
      </c>
      <c r="H28" s="152">
        <v>3214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477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-271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3420</v>
      </c>
      <c r="H33" s="154">
        <f>H27+H31+H32</f>
        <v>3691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7</v>
      </c>
      <c r="D34" s="155">
        <f>SUM(D35:D38)</f>
        <v>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21847</v>
      </c>
      <c r="H36" s="154">
        <f>H25+H17+H33</f>
        <v>22118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7</v>
      </c>
      <c r="D38" s="151">
        <v>7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44</v>
      </c>
      <c r="H44" s="152">
        <v>44</v>
      </c>
    </row>
    <row r="45" spans="1:15" ht="15">
      <c r="A45" s="235" t="s">
        <v>135</v>
      </c>
      <c r="B45" s="249" t="s">
        <v>136</v>
      </c>
      <c r="C45" s="155">
        <f>C34+C39+C44</f>
        <v>7</v>
      </c>
      <c r="D45" s="155">
        <f>D34+D39+D44</f>
        <v>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225</v>
      </c>
      <c r="H48" s="152">
        <v>173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269</v>
      </c>
      <c r="H49" s="154">
        <f>SUM(H43:H48)</f>
        <v>217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1230</v>
      </c>
      <c r="H53" s="152">
        <v>1230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30</v>
      </c>
      <c r="H54" s="152">
        <v>30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18928</v>
      </c>
      <c r="D55" s="155">
        <f>D19+D20+D21+D27+D32+D45+D51+D53+D54</f>
        <v>19478</v>
      </c>
      <c r="E55" s="237" t="s">
        <v>171</v>
      </c>
      <c r="F55" s="261" t="s">
        <v>172</v>
      </c>
      <c r="G55" s="154">
        <f>G49+G51+G52+G53+G54</f>
        <v>1529</v>
      </c>
      <c r="H55" s="154">
        <f>H49+H51+H52+H53+H54</f>
        <v>1477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1115</v>
      </c>
      <c r="D58" s="151">
        <v>994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12</v>
      </c>
      <c r="D59" s="151">
        <v>45</v>
      </c>
      <c r="E59" s="251" t="s">
        <v>180</v>
      </c>
      <c r="F59" s="242" t="s">
        <v>181</v>
      </c>
      <c r="G59" s="152">
        <v>88</v>
      </c>
      <c r="H59" s="152">
        <v>496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1753</v>
      </c>
      <c r="D61" s="151">
        <v>2009</v>
      </c>
      <c r="E61" s="243" t="s">
        <v>188</v>
      </c>
      <c r="F61" s="272" t="s">
        <v>189</v>
      </c>
      <c r="G61" s="154">
        <f>SUM(G62:G68)</f>
        <v>1101</v>
      </c>
      <c r="H61" s="154">
        <f>SUM(H62:H68)</f>
        <v>1514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v>141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2880</v>
      </c>
      <c r="D64" s="155">
        <f>SUM(D58:D63)</f>
        <v>3048</v>
      </c>
      <c r="E64" s="237" t="s">
        <v>199</v>
      </c>
      <c r="F64" s="242" t="s">
        <v>200</v>
      </c>
      <c r="G64" s="152">
        <v>502</v>
      </c>
      <c r="H64" s="152">
        <v>387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421</v>
      </c>
      <c r="H65" s="152">
        <v>800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94</v>
      </c>
      <c r="H66" s="152">
        <v>132</v>
      </c>
    </row>
    <row r="67" spans="1:8" ht="15">
      <c r="A67" s="235" t="s">
        <v>206</v>
      </c>
      <c r="B67" s="241" t="s">
        <v>207</v>
      </c>
      <c r="C67" s="151">
        <v>31</v>
      </c>
      <c r="D67" s="151"/>
      <c r="E67" s="237" t="s">
        <v>208</v>
      </c>
      <c r="F67" s="242" t="s">
        <v>209</v>
      </c>
      <c r="G67" s="152">
        <v>37</v>
      </c>
      <c r="H67" s="152">
        <v>42</v>
      </c>
    </row>
    <row r="68" spans="1:8" ht="15">
      <c r="A68" s="235" t="s">
        <v>210</v>
      </c>
      <c r="B68" s="241" t="s">
        <v>211</v>
      </c>
      <c r="C68" s="151">
        <v>2386</v>
      </c>
      <c r="D68" s="151">
        <v>2863</v>
      </c>
      <c r="E68" s="237" t="s">
        <v>212</v>
      </c>
      <c r="F68" s="242" t="s">
        <v>213</v>
      </c>
      <c r="G68" s="152">
        <v>47</v>
      </c>
      <c r="H68" s="152">
        <v>12</v>
      </c>
    </row>
    <row r="69" spans="1:8" ht="15">
      <c r="A69" s="235" t="s">
        <v>214</v>
      </c>
      <c r="B69" s="241" t="s">
        <v>215</v>
      </c>
      <c r="C69" s="151">
        <v>4</v>
      </c>
      <c r="D69" s="151">
        <v>6</v>
      </c>
      <c r="E69" s="251" t="s">
        <v>77</v>
      </c>
      <c r="F69" s="242" t="s">
        <v>216</v>
      </c>
      <c r="G69" s="152">
        <v>42</v>
      </c>
      <c r="H69" s="152">
        <v>105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>
        <v>77</v>
      </c>
    </row>
    <row r="71" spans="1:18" ht="15">
      <c r="A71" s="235" t="s">
        <v>221</v>
      </c>
      <c r="B71" s="241" t="s">
        <v>222</v>
      </c>
      <c r="C71" s="151">
        <v>45</v>
      </c>
      <c r="D71" s="151">
        <v>25</v>
      </c>
      <c r="E71" s="253" t="s">
        <v>45</v>
      </c>
      <c r="F71" s="273" t="s">
        <v>223</v>
      </c>
      <c r="G71" s="161">
        <f>G59+G60+G61+G69+G70</f>
        <v>1231</v>
      </c>
      <c r="H71" s="161">
        <f>H59+H60+H61+H69+H70</f>
        <v>2192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61</v>
      </c>
      <c r="D72" s="151">
        <v>37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36</v>
      </c>
      <c r="D74" s="151">
        <v>71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2563</v>
      </c>
      <c r="D75" s="155">
        <f>SUM(D67:D74)</f>
        <v>3002</v>
      </c>
      <c r="E75" s="251" t="s">
        <v>159</v>
      </c>
      <c r="F75" s="245" t="s">
        <v>233</v>
      </c>
      <c r="G75" s="152"/>
      <c r="H75" s="152">
        <v>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1231</v>
      </c>
      <c r="H79" s="162">
        <f>H71+H74+H75+H76</f>
        <v>2193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12</v>
      </c>
      <c r="D87" s="151">
        <v>23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224</v>
      </c>
      <c r="D88" s="151">
        <v>237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236</v>
      </c>
      <c r="D91" s="155">
        <f>SUM(D87:D90)</f>
        <v>260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5679</v>
      </c>
      <c r="D93" s="155">
        <f>D64+D75+D84+D91+D92</f>
        <v>6310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24607</v>
      </c>
      <c r="D94" s="164">
        <f>D93+D55</f>
        <v>25788</v>
      </c>
      <c r="E94" s="449" t="s">
        <v>269</v>
      </c>
      <c r="F94" s="289" t="s">
        <v>270</v>
      </c>
      <c r="G94" s="165">
        <f>G36+G39+G55+G79</f>
        <v>24607</v>
      </c>
      <c r="H94" s="165">
        <f>H36+H39+H55+H79</f>
        <v>25788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6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6">
      <selection activeCell="A45" sqref="A45:E4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"Елпром ЗЕМ" АД</v>
      </c>
      <c r="C2" s="585"/>
      <c r="D2" s="585"/>
      <c r="E2" s="585"/>
      <c r="F2" s="587" t="s">
        <v>2</v>
      </c>
      <c r="G2" s="587"/>
      <c r="H2" s="526">
        <f>'справка №1-БАЛАНС'!H3</f>
        <v>620115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6" t="str">
        <f>'справка №1-БАЛАНС'!E5</f>
        <v>ОТЧЕТ ПЪРВО ТРИМЕСЕЧИЕ 2010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952</v>
      </c>
      <c r="D9" s="46">
        <v>4264</v>
      </c>
      <c r="E9" s="298" t="s">
        <v>284</v>
      </c>
      <c r="F9" s="549" t="s">
        <v>285</v>
      </c>
      <c r="G9" s="550">
        <v>1865</v>
      </c>
      <c r="H9" s="550">
        <v>7208</v>
      </c>
    </row>
    <row r="10" spans="1:8" ht="12">
      <c r="A10" s="298" t="s">
        <v>286</v>
      </c>
      <c r="B10" s="299" t="s">
        <v>287</v>
      </c>
      <c r="C10" s="46">
        <v>808</v>
      </c>
      <c r="D10" s="46">
        <v>1675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614</v>
      </c>
      <c r="D11" s="46">
        <v>639</v>
      </c>
      <c r="E11" s="300" t="s">
        <v>292</v>
      </c>
      <c r="F11" s="549" t="s">
        <v>293</v>
      </c>
      <c r="G11" s="550">
        <v>1714</v>
      </c>
      <c r="H11" s="550">
        <v>1681</v>
      </c>
    </row>
    <row r="12" spans="1:8" ht="12">
      <c r="A12" s="298" t="s">
        <v>294</v>
      </c>
      <c r="B12" s="299" t="s">
        <v>295</v>
      </c>
      <c r="C12" s="46">
        <v>876</v>
      </c>
      <c r="D12" s="46">
        <v>1238</v>
      </c>
      <c r="E12" s="300" t="s">
        <v>77</v>
      </c>
      <c r="F12" s="549" t="s">
        <v>296</v>
      </c>
      <c r="G12" s="550">
        <v>135</v>
      </c>
      <c r="H12" s="550">
        <v>94</v>
      </c>
    </row>
    <row r="13" spans="1:18" ht="12">
      <c r="A13" s="298" t="s">
        <v>297</v>
      </c>
      <c r="B13" s="299" t="s">
        <v>298</v>
      </c>
      <c r="C13" s="46">
        <v>181</v>
      </c>
      <c r="D13" s="46">
        <v>306</v>
      </c>
      <c r="E13" s="301" t="s">
        <v>50</v>
      </c>
      <c r="F13" s="551" t="s">
        <v>299</v>
      </c>
      <c r="G13" s="548">
        <f>SUM(G9:G12)</f>
        <v>3714</v>
      </c>
      <c r="H13" s="548">
        <f>SUM(H9:H12)</f>
        <v>8983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</v>
      </c>
      <c r="D14" s="46">
        <v>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246</v>
      </c>
      <c r="D15" s="47">
        <v>-68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257</v>
      </c>
      <c r="D16" s="47">
        <v>223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3937</v>
      </c>
      <c r="D19" s="49">
        <f>SUM(D9:D15)+D16</f>
        <v>8279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</v>
      </c>
      <c r="D22" s="46">
        <v>15</v>
      </c>
      <c r="E22" s="304" t="s">
        <v>325</v>
      </c>
      <c r="F22" s="552" t="s">
        <v>326</v>
      </c>
      <c r="G22" s="550"/>
      <c r="H22" s="550">
        <v>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5</v>
      </c>
      <c r="E24" s="301" t="s">
        <v>102</v>
      </c>
      <c r="F24" s="554" t="s">
        <v>333</v>
      </c>
      <c r="G24" s="548">
        <f>SUM(G19:G23)</f>
        <v>0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37</v>
      </c>
      <c r="D25" s="46">
        <v>87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48</v>
      </c>
      <c r="D26" s="49">
        <f>SUM(D22:D25)</f>
        <v>107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3985</v>
      </c>
      <c r="D28" s="50">
        <f>D26+D19</f>
        <v>8386</v>
      </c>
      <c r="E28" s="127" t="s">
        <v>338</v>
      </c>
      <c r="F28" s="554" t="s">
        <v>339</v>
      </c>
      <c r="G28" s="548">
        <f>G13+G15+G24</f>
        <v>3714</v>
      </c>
      <c r="H28" s="548">
        <f>H13+H15+H24</f>
        <v>8985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599</v>
      </c>
      <c r="E30" s="127" t="s">
        <v>342</v>
      </c>
      <c r="F30" s="554" t="s">
        <v>343</v>
      </c>
      <c r="G30" s="53">
        <f>IF((C28-G28)&gt;0,C28-G28,0)</f>
        <v>271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3985</v>
      </c>
      <c r="D33" s="49">
        <f>D28+D31+D32</f>
        <v>8386</v>
      </c>
      <c r="E33" s="127" t="s">
        <v>352</v>
      </c>
      <c r="F33" s="554" t="s">
        <v>353</v>
      </c>
      <c r="G33" s="53">
        <f>G32+G31+G28</f>
        <v>3714</v>
      </c>
      <c r="H33" s="53">
        <f>H32+H31+H28</f>
        <v>8985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599</v>
      </c>
      <c r="E34" s="128" t="s">
        <v>356</v>
      </c>
      <c r="F34" s="554" t="s">
        <v>357</v>
      </c>
      <c r="G34" s="548">
        <f>IF((C33-G33)&gt;0,C33-G33,0)</f>
        <v>271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68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68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531</v>
      </c>
      <c r="E39" s="313" t="s">
        <v>368</v>
      </c>
      <c r="F39" s="558" t="s">
        <v>369</v>
      </c>
      <c r="G39" s="559">
        <f>IF(G34&gt;0,IF(C35+G34&lt;0,0,C35+G34),IF(C34-C35&lt;0,C35-C34,0))</f>
        <v>271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531</v>
      </c>
      <c r="E41" s="127" t="s">
        <v>375</v>
      </c>
      <c r="F41" s="558" t="s">
        <v>376</v>
      </c>
      <c r="G41" s="52">
        <f>IF(G39-G40&gt;0,G39-G40,0)</f>
        <v>271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3985</v>
      </c>
      <c r="D42" s="53">
        <f>D33+D35+D39</f>
        <v>8985</v>
      </c>
      <c r="E42" s="128" t="s">
        <v>379</v>
      </c>
      <c r="F42" s="129" t="s">
        <v>380</v>
      </c>
      <c r="G42" s="53">
        <f>G39+G33</f>
        <v>3985</v>
      </c>
      <c r="H42" s="53">
        <f>H39+H33</f>
        <v>8985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872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7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"Елпром ЗЕМ"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ПЪРВО ТРИМЕСЕЧИЕ 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4421</v>
      </c>
      <c r="D10" s="54">
        <v>6750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-2445</v>
      </c>
      <c r="D11" s="54">
        <v>-5392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-1005</v>
      </c>
      <c r="D13" s="54">
        <v>-1465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-307</v>
      </c>
      <c r="D14" s="54">
        <v>-214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-25</v>
      </c>
      <c r="D15" s="54">
        <v>-90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-238</v>
      </c>
      <c r="D19" s="54">
        <v>-120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401</v>
      </c>
      <c r="D20" s="55">
        <f>SUM(D10:D19)</f>
        <v>-534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619</v>
      </c>
      <c r="D36" s="54">
        <v>1123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-1002</v>
      </c>
      <c r="D37" s="54">
        <v>-1032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-8</v>
      </c>
      <c r="D39" s="54">
        <v>-10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-34</v>
      </c>
      <c r="D41" s="54">
        <v>-68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-425</v>
      </c>
      <c r="D42" s="55">
        <f>SUM(D34:D41)</f>
        <v>13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-24</v>
      </c>
      <c r="D43" s="55">
        <f>D42+D32+D20</f>
        <v>-521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260</v>
      </c>
      <c r="D44" s="132">
        <v>634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236</v>
      </c>
      <c r="D45" s="55">
        <f>D44+D43</f>
        <v>113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236</v>
      </c>
      <c r="D46" s="56">
        <v>113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4" right="0.25" top="1.1023622047244095" bottom="0.984251968503937" header="0.5118110236220472" footer="0.5118110236220472"/>
  <pageSetup fitToHeight="1" fitToWidth="1" horizontalDpi="600" verticalDpi="600" orientation="portrait" paperSize="9" scale="5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3">
      <selection activeCell="I16" sqref="I16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"Елпром ЗЕМ" АД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1" t="str">
        <f>'справка №1-БАЛАНС'!E5</f>
        <v>ОТЧЕТ ПЪРВО ТРИМЕСЕЧИЕ 2010 Г.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11690</v>
      </c>
      <c r="F11" s="58">
        <f>'справка №1-БАЛАНС'!H22</f>
        <v>121</v>
      </c>
      <c r="G11" s="58">
        <f>'справка №1-БАЛАНС'!H23</f>
        <v>0</v>
      </c>
      <c r="H11" s="60">
        <v>5403</v>
      </c>
      <c r="I11" s="58">
        <f>'справка №1-БАЛАНС'!H28+'справка №1-БАЛАНС'!H31</f>
        <v>3691</v>
      </c>
      <c r="J11" s="58">
        <f>'справка №1-БАЛАНС'!H29+'справка №1-БАЛАНС'!H32</f>
        <v>0</v>
      </c>
      <c r="K11" s="60"/>
      <c r="L11" s="344">
        <f>SUM(C11:K11)</f>
        <v>22118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11690</v>
      </c>
      <c r="F15" s="61">
        <f t="shared" si="2"/>
        <v>121</v>
      </c>
      <c r="G15" s="61">
        <f t="shared" si="2"/>
        <v>0</v>
      </c>
      <c r="H15" s="61">
        <f t="shared" si="2"/>
        <v>5403</v>
      </c>
      <c r="I15" s="61">
        <f t="shared" si="2"/>
        <v>3691</v>
      </c>
      <c r="J15" s="61">
        <f t="shared" si="2"/>
        <v>0</v>
      </c>
      <c r="K15" s="61">
        <f t="shared" si="2"/>
        <v>0</v>
      </c>
      <c r="L15" s="344">
        <f t="shared" si="1"/>
        <v>22118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-271</v>
      </c>
      <c r="K16" s="60"/>
      <c r="L16" s="344">
        <f t="shared" si="1"/>
        <v>-271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11690</v>
      </c>
      <c r="F29" s="59">
        <f t="shared" si="6"/>
        <v>121</v>
      </c>
      <c r="G29" s="59">
        <f t="shared" si="6"/>
        <v>0</v>
      </c>
      <c r="H29" s="59">
        <f t="shared" si="6"/>
        <v>5403</v>
      </c>
      <c r="I29" s="59">
        <f t="shared" si="6"/>
        <v>3691</v>
      </c>
      <c r="J29" s="59">
        <f t="shared" si="6"/>
        <v>-271</v>
      </c>
      <c r="K29" s="59">
        <f t="shared" si="6"/>
        <v>0</v>
      </c>
      <c r="L29" s="344">
        <f t="shared" si="1"/>
        <v>21847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11690</v>
      </c>
      <c r="F32" s="59">
        <f t="shared" si="7"/>
        <v>121</v>
      </c>
      <c r="G32" s="59">
        <f t="shared" si="7"/>
        <v>0</v>
      </c>
      <c r="H32" s="59">
        <f t="shared" si="7"/>
        <v>5403</v>
      </c>
      <c r="I32" s="59">
        <f t="shared" si="7"/>
        <v>3691</v>
      </c>
      <c r="J32" s="59">
        <f t="shared" si="7"/>
        <v>-271</v>
      </c>
      <c r="K32" s="59">
        <f t="shared" si="7"/>
        <v>0</v>
      </c>
      <c r="L32" s="344">
        <f t="shared" si="1"/>
        <v>21847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I13">
      <selection activeCell="F16" sqref="F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383</v>
      </c>
      <c r="B2" s="593"/>
      <c r="C2" s="594" t="str">
        <f>'справка №1-БАЛАНС'!E3</f>
        <v>"Елпром ЗЕМ" АД</v>
      </c>
      <c r="D2" s="594"/>
      <c r="E2" s="594"/>
      <c r="F2" s="594"/>
      <c r="G2" s="594"/>
      <c r="H2" s="59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2" t="s">
        <v>4</v>
      </c>
      <c r="B3" s="593"/>
      <c r="C3" s="595" t="str">
        <f>'справка №1-БАЛАНС'!E5</f>
        <v>ОТЧЕТ ПЪРВО ТРИМЕСЕЧИЕ 2010 Г.</v>
      </c>
      <c r="D3" s="595"/>
      <c r="E3" s="595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7533</v>
      </c>
      <c r="E10" s="189"/>
      <c r="F10" s="189"/>
      <c r="G10" s="74">
        <f aca="true" t="shared" si="2" ref="G10:G39">D10+E10-F10</f>
        <v>7533</v>
      </c>
      <c r="H10" s="65"/>
      <c r="I10" s="65"/>
      <c r="J10" s="74">
        <f aca="true" t="shared" si="3" ref="J10:J39">G10+H10-I10</f>
        <v>7533</v>
      </c>
      <c r="K10" s="65"/>
      <c r="L10" s="65">
        <v>120</v>
      </c>
      <c r="M10" s="65"/>
      <c r="N10" s="74">
        <f aca="true" t="shared" si="4" ref="N10:N39">K10+L10-M10</f>
        <v>120</v>
      </c>
      <c r="O10" s="65"/>
      <c r="P10" s="65"/>
      <c r="Q10" s="74">
        <f t="shared" si="0"/>
        <v>120</v>
      </c>
      <c r="R10" s="74">
        <f t="shared" si="1"/>
        <v>7413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3624</v>
      </c>
      <c r="E11" s="189">
        <v>38</v>
      </c>
      <c r="F11" s="189"/>
      <c r="G11" s="74">
        <f t="shared" si="2"/>
        <v>3662</v>
      </c>
      <c r="H11" s="65"/>
      <c r="I11" s="65"/>
      <c r="J11" s="74">
        <f t="shared" si="3"/>
        <v>3662</v>
      </c>
      <c r="K11" s="65">
        <v>2105</v>
      </c>
      <c r="L11" s="65">
        <v>410</v>
      </c>
      <c r="M11" s="65"/>
      <c r="N11" s="74">
        <f t="shared" si="4"/>
        <v>2515</v>
      </c>
      <c r="O11" s="65"/>
      <c r="P11" s="65"/>
      <c r="Q11" s="74">
        <f t="shared" si="0"/>
        <v>2515</v>
      </c>
      <c r="R11" s="74">
        <f t="shared" si="1"/>
        <v>1147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65</v>
      </c>
      <c r="E12" s="189"/>
      <c r="F12" s="189"/>
      <c r="G12" s="74">
        <f t="shared" si="2"/>
        <v>65</v>
      </c>
      <c r="H12" s="65"/>
      <c r="I12" s="65"/>
      <c r="J12" s="74">
        <f t="shared" si="3"/>
        <v>65</v>
      </c>
      <c r="K12" s="65">
        <v>3</v>
      </c>
      <c r="L12" s="65">
        <v>1</v>
      </c>
      <c r="M12" s="65"/>
      <c r="N12" s="74">
        <f t="shared" si="4"/>
        <v>4</v>
      </c>
      <c r="O12" s="65"/>
      <c r="P12" s="65"/>
      <c r="Q12" s="74">
        <f t="shared" si="0"/>
        <v>4</v>
      </c>
      <c r="R12" s="74">
        <f t="shared" si="1"/>
        <v>61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271</v>
      </c>
      <c r="E13" s="189"/>
      <c r="F13" s="189"/>
      <c r="G13" s="74">
        <f t="shared" si="2"/>
        <v>271</v>
      </c>
      <c r="H13" s="65"/>
      <c r="I13" s="65"/>
      <c r="J13" s="74">
        <f t="shared" si="3"/>
        <v>271</v>
      </c>
      <c r="K13" s="65">
        <v>137</v>
      </c>
      <c r="L13" s="65">
        <v>26</v>
      </c>
      <c r="M13" s="65"/>
      <c r="N13" s="74">
        <f t="shared" si="4"/>
        <v>163</v>
      </c>
      <c r="O13" s="65"/>
      <c r="P13" s="65"/>
      <c r="Q13" s="74">
        <f t="shared" si="0"/>
        <v>163</v>
      </c>
      <c r="R13" s="74">
        <f t="shared" si="1"/>
        <v>108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169</v>
      </c>
      <c r="E14" s="189">
        <v>1</v>
      </c>
      <c r="F14" s="189"/>
      <c r="G14" s="74">
        <f t="shared" si="2"/>
        <v>170</v>
      </c>
      <c r="H14" s="65"/>
      <c r="I14" s="65"/>
      <c r="J14" s="74">
        <f t="shared" si="3"/>
        <v>170</v>
      </c>
      <c r="K14" s="65">
        <v>71</v>
      </c>
      <c r="L14" s="65">
        <v>11</v>
      </c>
      <c r="M14" s="65"/>
      <c r="N14" s="74">
        <f t="shared" si="4"/>
        <v>82</v>
      </c>
      <c r="O14" s="65"/>
      <c r="P14" s="65"/>
      <c r="Q14" s="74">
        <f t="shared" si="0"/>
        <v>82</v>
      </c>
      <c r="R14" s="74">
        <f t="shared" si="1"/>
        <v>88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111</v>
      </c>
      <c r="E15" s="457">
        <v>63</v>
      </c>
      <c r="F15" s="457">
        <v>41</v>
      </c>
      <c r="G15" s="74">
        <f t="shared" si="2"/>
        <v>133</v>
      </c>
      <c r="H15" s="458"/>
      <c r="I15" s="458"/>
      <c r="J15" s="74">
        <f t="shared" si="3"/>
        <v>133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133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21694</v>
      </c>
      <c r="E17" s="194">
        <f>SUM(E9:E16)</f>
        <v>102</v>
      </c>
      <c r="F17" s="194">
        <f>SUM(F9:F16)</f>
        <v>41</v>
      </c>
      <c r="G17" s="74">
        <f t="shared" si="2"/>
        <v>21755</v>
      </c>
      <c r="H17" s="75">
        <f>SUM(H9:H16)</f>
        <v>0</v>
      </c>
      <c r="I17" s="75">
        <f>SUM(I9:I16)</f>
        <v>0</v>
      </c>
      <c r="J17" s="74">
        <f t="shared" si="3"/>
        <v>21755</v>
      </c>
      <c r="K17" s="75">
        <f>SUM(K9:K16)</f>
        <v>2316</v>
      </c>
      <c r="L17" s="75">
        <f>SUM(L9:L16)</f>
        <v>568</v>
      </c>
      <c r="M17" s="75">
        <f>SUM(M9:M16)</f>
        <v>0</v>
      </c>
      <c r="N17" s="74">
        <f t="shared" si="4"/>
        <v>2884</v>
      </c>
      <c r="O17" s="75">
        <f>SUM(O9:O16)</f>
        <v>0</v>
      </c>
      <c r="P17" s="75">
        <f>SUM(P9:P16)</f>
        <v>0</v>
      </c>
      <c r="Q17" s="74">
        <f t="shared" si="5"/>
        <v>2884</v>
      </c>
      <c r="R17" s="74">
        <f t="shared" si="6"/>
        <v>18871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162</v>
      </c>
      <c r="L21" s="65">
        <v>41</v>
      </c>
      <c r="M21" s="65"/>
      <c r="N21" s="74">
        <f t="shared" si="4"/>
        <v>203</v>
      </c>
      <c r="O21" s="65"/>
      <c r="P21" s="65"/>
      <c r="Q21" s="74">
        <f t="shared" si="5"/>
        <v>203</v>
      </c>
      <c r="R21" s="74">
        <f t="shared" si="6"/>
        <v>43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49</v>
      </c>
      <c r="E22" s="189">
        <v>3</v>
      </c>
      <c r="F22" s="189"/>
      <c r="G22" s="74">
        <f t="shared" si="2"/>
        <v>52</v>
      </c>
      <c r="H22" s="65"/>
      <c r="I22" s="65"/>
      <c r="J22" s="74">
        <f t="shared" si="3"/>
        <v>52</v>
      </c>
      <c r="K22" s="65">
        <v>41</v>
      </c>
      <c r="L22" s="65">
        <v>4</v>
      </c>
      <c r="M22" s="65"/>
      <c r="N22" s="74">
        <f t="shared" si="4"/>
        <v>45</v>
      </c>
      <c r="O22" s="65"/>
      <c r="P22" s="65"/>
      <c r="Q22" s="74">
        <f t="shared" si="5"/>
        <v>45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83</v>
      </c>
      <c r="L23" s="65">
        <v>1</v>
      </c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379</v>
      </c>
      <c r="E25" s="190">
        <f aca="true" t="shared" si="7" ref="E25:P25">SUM(E21:E24)</f>
        <v>3</v>
      </c>
      <c r="F25" s="190">
        <f t="shared" si="7"/>
        <v>0</v>
      </c>
      <c r="G25" s="67">
        <f t="shared" si="2"/>
        <v>382</v>
      </c>
      <c r="H25" s="66">
        <f t="shared" si="7"/>
        <v>0</v>
      </c>
      <c r="I25" s="66">
        <f t="shared" si="7"/>
        <v>0</v>
      </c>
      <c r="J25" s="67">
        <f t="shared" si="3"/>
        <v>382</v>
      </c>
      <c r="K25" s="66">
        <f t="shared" si="7"/>
        <v>286</v>
      </c>
      <c r="L25" s="66">
        <f t="shared" si="7"/>
        <v>46</v>
      </c>
      <c r="M25" s="66">
        <f t="shared" si="7"/>
        <v>0</v>
      </c>
      <c r="N25" s="67">
        <f t="shared" si="4"/>
        <v>332</v>
      </c>
      <c r="O25" s="66">
        <f t="shared" si="7"/>
        <v>0</v>
      </c>
      <c r="P25" s="66">
        <f t="shared" si="7"/>
        <v>0</v>
      </c>
      <c r="Q25" s="67">
        <f t="shared" si="5"/>
        <v>332</v>
      </c>
      <c r="R25" s="67">
        <f t="shared" si="6"/>
        <v>50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7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7</v>
      </c>
      <c r="H27" s="70">
        <f t="shared" si="8"/>
        <v>0</v>
      </c>
      <c r="I27" s="70">
        <f t="shared" si="8"/>
        <v>0</v>
      </c>
      <c r="J27" s="71">
        <f t="shared" si="3"/>
        <v>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</v>
      </c>
      <c r="E28" s="189"/>
      <c r="F28" s="189"/>
      <c r="G28" s="74">
        <f t="shared" si="2"/>
        <v>7</v>
      </c>
      <c r="H28" s="65"/>
      <c r="I28" s="65"/>
      <c r="J28" s="74">
        <f t="shared" si="3"/>
        <v>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7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7</v>
      </c>
      <c r="H38" s="75">
        <f t="shared" si="12"/>
        <v>0</v>
      </c>
      <c r="I38" s="75">
        <f t="shared" si="12"/>
        <v>0</v>
      </c>
      <c r="J38" s="74">
        <f t="shared" si="3"/>
        <v>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22080</v>
      </c>
      <c r="E40" s="438">
        <f>E17+E18+E19+E25+E38+E39</f>
        <v>105</v>
      </c>
      <c r="F40" s="438">
        <f aca="true" t="shared" si="13" ref="F40:R40">F17+F18+F19+F25+F38+F39</f>
        <v>41</v>
      </c>
      <c r="G40" s="438">
        <f t="shared" si="13"/>
        <v>22144</v>
      </c>
      <c r="H40" s="438">
        <f t="shared" si="13"/>
        <v>0</v>
      </c>
      <c r="I40" s="438">
        <f t="shared" si="13"/>
        <v>0</v>
      </c>
      <c r="J40" s="438">
        <f t="shared" si="13"/>
        <v>22144</v>
      </c>
      <c r="K40" s="438">
        <f t="shared" si="13"/>
        <v>2602</v>
      </c>
      <c r="L40" s="438">
        <f t="shared" si="13"/>
        <v>614</v>
      </c>
      <c r="M40" s="438">
        <f t="shared" si="13"/>
        <v>0</v>
      </c>
      <c r="N40" s="438">
        <f t="shared" si="13"/>
        <v>3216</v>
      </c>
      <c r="O40" s="438">
        <f t="shared" si="13"/>
        <v>0</v>
      </c>
      <c r="P40" s="438">
        <f t="shared" si="13"/>
        <v>0</v>
      </c>
      <c r="Q40" s="438">
        <f t="shared" si="13"/>
        <v>3216</v>
      </c>
      <c r="R40" s="438">
        <f t="shared" si="13"/>
        <v>18928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604" t="s">
        <v>781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E105" sqref="E10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"Елпром ЗЕМ" АД</v>
      </c>
      <c r="C3" s="615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 t="str">
        <f>'справка №1-БАЛАНС'!E5</f>
        <v>ОТЧЕТ ПЪРВО ТРИМЕСЕЧИЕ 2010 Г.</v>
      </c>
      <c r="C4" s="613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31</v>
      </c>
      <c r="D24" s="119">
        <f>SUM(D25:D27)</f>
        <v>31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31</v>
      </c>
      <c r="D26" s="108">
        <v>31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2386</v>
      </c>
      <c r="D28" s="108">
        <v>2386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</v>
      </c>
      <c r="D29" s="108"/>
      <c r="E29" s="120">
        <f t="shared" si="0"/>
        <v>4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45</v>
      </c>
      <c r="D31" s="108"/>
      <c r="E31" s="120">
        <f t="shared" si="0"/>
        <v>45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36</v>
      </c>
      <c r="D38" s="105">
        <f>SUM(D39:D42)</f>
        <v>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36</v>
      </c>
      <c r="D42" s="108">
        <v>36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2563</v>
      </c>
      <c r="D43" s="104">
        <f>D24+D28+D29+D31+D30+D32+D33+D38</f>
        <v>2514</v>
      </c>
      <c r="E43" s="118">
        <f>E24+E28+E29+E31+E30+E32+E33+E38</f>
        <v>49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2563</v>
      </c>
      <c r="D44" s="103">
        <f>D43+D21+D19+D9</f>
        <v>2514</v>
      </c>
      <c r="E44" s="118">
        <f>E43+E21+E19+E9</f>
        <v>49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44</v>
      </c>
      <c r="D64" s="108"/>
      <c r="E64" s="119">
        <f t="shared" si="1"/>
        <v>44</v>
      </c>
      <c r="F64" s="110"/>
    </row>
    <row r="65" spans="1:6" ht="12">
      <c r="A65" s="396" t="s">
        <v>709</v>
      </c>
      <c r="B65" s="397" t="s">
        <v>710</v>
      </c>
      <c r="C65" s="109">
        <v>44</v>
      </c>
      <c r="D65" s="109"/>
      <c r="E65" s="119">
        <f t="shared" si="1"/>
        <v>44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44</v>
      </c>
      <c r="D66" s="103">
        <f>D52+D56+D61+D62+D63+D64</f>
        <v>0</v>
      </c>
      <c r="E66" s="119">
        <f t="shared" si="1"/>
        <v>44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1230</v>
      </c>
      <c r="D68" s="108"/>
      <c r="E68" s="119">
        <f t="shared" si="1"/>
        <v>1230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62</v>
      </c>
      <c r="D75" s="103">
        <f>D76+D78</f>
        <v>62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62</v>
      </c>
      <c r="D76" s="108">
        <v>62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26</v>
      </c>
      <c r="D80" s="103">
        <f>SUM(D81:D84)</f>
        <v>26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26</v>
      </c>
      <c r="D84" s="108">
        <v>26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1101</v>
      </c>
      <c r="D85" s="104">
        <f>SUM(D86:D90)+D94</f>
        <v>1101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502</v>
      </c>
      <c r="D87" s="108">
        <v>502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421</v>
      </c>
      <c r="D88" s="108">
        <v>421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94</v>
      </c>
      <c r="D89" s="108">
        <v>94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47</v>
      </c>
      <c r="D90" s="103">
        <f>SUM(D91:D93)</f>
        <v>47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35</v>
      </c>
      <c r="D92" s="108">
        <v>35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37</v>
      </c>
      <c r="D94" s="108">
        <v>37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42</v>
      </c>
      <c r="D95" s="108">
        <v>42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1231</v>
      </c>
      <c r="D96" s="104">
        <f>D85+D80+D75+D71+D95</f>
        <v>1231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2505</v>
      </c>
      <c r="D97" s="104">
        <f>D96+D68+D66</f>
        <v>1231</v>
      </c>
      <c r="E97" s="104">
        <f>E96+E68+E66</f>
        <v>1274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59</v>
      </c>
      <c r="D102" s="108"/>
      <c r="E102" s="108">
        <v>27</v>
      </c>
      <c r="F102" s="125">
        <f>C102+D102-E102</f>
        <v>32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123</v>
      </c>
      <c r="D103" s="108"/>
      <c r="E103" s="108">
        <v>1</v>
      </c>
      <c r="F103" s="125">
        <f>C103+D103-E103</f>
        <v>122</v>
      </c>
    </row>
    <row r="104" spans="1:6" ht="12">
      <c r="A104" s="396" t="s">
        <v>775</v>
      </c>
      <c r="B104" s="397" t="s">
        <v>776</v>
      </c>
      <c r="C104" s="108">
        <v>90</v>
      </c>
      <c r="D104" s="108"/>
      <c r="E104" s="108">
        <v>19</v>
      </c>
      <c r="F104" s="125">
        <f>C104+D104-E104</f>
        <v>71</v>
      </c>
    </row>
    <row r="105" spans="1:16" ht="12">
      <c r="A105" s="412" t="s">
        <v>777</v>
      </c>
      <c r="B105" s="395" t="s">
        <v>778</v>
      </c>
      <c r="C105" s="103">
        <f>SUM(C102:C104)</f>
        <v>272</v>
      </c>
      <c r="D105" s="103">
        <f>SUM(D102:D104)</f>
        <v>0</v>
      </c>
      <c r="E105" s="103">
        <f>SUM(E102:E104)</f>
        <v>47</v>
      </c>
      <c r="F105" s="103">
        <f>SUM(F102:F104)</f>
        <v>225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869</v>
      </c>
      <c r="B109" s="609"/>
      <c r="C109" s="609" t="s">
        <v>381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0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"Елпром ЗЕМ" АД</v>
      </c>
      <c r="C4" s="616"/>
      <c r="D4" s="616"/>
      <c r="E4" s="616"/>
      <c r="F4" s="616"/>
      <c r="G4" s="622" t="s">
        <v>2</v>
      </c>
      <c r="H4" s="622"/>
      <c r="I4" s="500">
        <f>'справка №1-БАЛАНС'!H3</f>
        <v>620115</v>
      </c>
    </row>
    <row r="5" spans="1:9" ht="15">
      <c r="A5" s="501" t="s">
        <v>4</v>
      </c>
      <c r="B5" s="617" t="str">
        <f>'справка №1-БАЛАНС'!E5</f>
        <v>ОТЧЕТ ПЪРВО ТРИМЕСЕЧИЕ 2010 Г.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4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"Елпром ЗЕМ" АД</v>
      </c>
      <c r="C5" s="623"/>
      <c r="D5" s="623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4" t="str">
        <f>'справка №1-БАЛАНС'!E5</f>
        <v>ОТЧЕТ ПЪРВО ТРИМЕСЕЧИЕ 2010 Г.</v>
      </c>
      <c r="C6" s="624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864</v>
      </c>
      <c r="B133" s="40"/>
      <c r="C133" s="441">
        <v>7</v>
      </c>
      <c r="D133" s="441">
        <v>0.05</v>
      </c>
      <c r="E133" s="441"/>
      <c r="F133" s="443">
        <f>C133-E133</f>
        <v>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7</v>
      </c>
      <c r="D148" s="429"/>
      <c r="E148" s="429">
        <f>SUM(E133:E147)</f>
        <v>0</v>
      </c>
      <c r="F148" s="442">
        <f>SUM(F133:F147)</f>
        <v>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7</v>
      </c>
      <c r="D149" s="429"/>
      <c r="E149" s="429">
        <f>E148+E131+E114+E97</f>
        <v>0</v>
      </c>
      <c r="F149" s="442">
        <f>F148+F131+F114+F97</f>
        <v>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25" t="s">
        <v>849</v>
      </c>
      <c r="D151" s="625"/>
      <c r="E151" s="625"/>
      <c r="F151" s="62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Simeonova</cp:lastModifiedBy>
  <cp:lastPrinted>2010-05-20T08:18:16Z</cp:lastPrinted>
  <dcterms:created xsi:type="dcterms:W3CDTF">2000-06-29T12:02:40Z</dcterms:created>
  <dcterms:modified xsi:type="dcterms:W3CDTF">2010-07-29T19:56:39Z</dcterms:modified>
  <cp:category/>
  <cp:version/>
  <cp:contentType/>
  <cp:contentStatus/>
</cp:coreProperties>
</file>