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1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<sst xmlns="http://schemas.openxmlformats.org/spreadsheetml/2006/main" count="1040" uniqueCount="877">
  <si>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</si>
  <si>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</si>
  <si>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</si>
  <si>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</si>
  <si>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</si>
  <si>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</si>
  <si>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</si>
  <si>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</si>
  <si>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</si>
  <si>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</si>
  <si>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</si>
  <si>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</si>
  <si>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</si>
  <si>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</si>
  <si>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</si>
  <si>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</si>
  <si>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</si>
  <si>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</si>
  <si>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</si>
  <si>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</si>
  <si>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</si>
  <si>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</si>
  <si>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</si>
  <si>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</si>
  <si>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</si>
  <si>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</si>
  <si>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</si>
  <si>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</si>
  <si>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</si>
  <si>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</si>
  <si>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</si>
  <si>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</si>
  <si>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</si>
  <si>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</si>
  <si>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</si>
  <si>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</si>
  <si>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</si>
  <si>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</si>
  <si>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</si>
  <si>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</si>
  <si>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</si>
  <si>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</si>
  <si>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</si>
  <si>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</si>
  <si>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</si>
  <si>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</si>
  <si>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</si>
  <si>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</si>
  <si>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</si>
  <si>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</si>
  <si>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</si>
  <si>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</si>
  <si>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</si>
  <si>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</si>
  <si>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</si>
  <si>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</si>
  <si>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</si>
  <si>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</si>
  <si>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</si>
  <si>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</si>
  <si>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</si>
  <si>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</si>
  <si>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</si>
  <si>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</si>
  <si>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</si>
  <si>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</si>
  <si>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</si>
  <si>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</si>
  <si>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</si>
  <si>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</si>
  <si>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</si>
  <si>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</si>
  <si>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</si>
  <si>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</si>
  <si>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</si>
  <si>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</si>
  <si>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</si>
  <si>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</si>
  <si>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</si>
  <si>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</si>
  <si>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</si>
  <si>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</si>
  <si>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</si>
  <si>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</si>
  <si>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</si>
  <si>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</si>
  <si>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</si>
  <si>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</si>
  <si>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</si>
  <si>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</si>
  <si>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</si>
  <si>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</si>
  <si>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</si>
  <si>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</si>
  <si>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</si>
  <si>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</si>
  <si>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</si>
  <si>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</si>
  <si>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</si>
  <si>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</si>
  <si>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</si>
  <si>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</si>
  <si>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</si>
  <si>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</si>
  <si>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</si>
  <si>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</si>
  <si>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</si>
  <si>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</si>
  <si>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</si>
  <si>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</si>
  <si>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</si>
  <si>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</si>
  <si>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</si>
  <si>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</si>
  <si>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</si>
  <si>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</si>
  <si>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</si>
  <si>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</si>
  <si>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</si>
  <si>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</si>
  <si>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</si>
  <si>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</si>
  <si>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</si>
  <si>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</si>
  <si>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</si>
  <si>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</si>
  <si>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</si>
  <si>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</si>
  <si>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</si>
  <si>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</si>
  <si>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</si>
  <si>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</si>
  <si>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</si>
  <si>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</si>
  <si>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</si>
  <si>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</si>
  <si>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</si>
  <si>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</si>
  <si>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</si>
  <si>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</si>
  <si>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</si>
  <si>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</si>
  <si>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</si>
  <si>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</si>
  <si>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</si>
  <si>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</si>
  <si>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</si>
  <si>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</si>
  <si>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</si>
  <si>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</si>
  <si>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</si>
  <si>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</si>
  <si>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</si>
  <si>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</si>
  <si>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</si>
  <si>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</si>
  <si>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</si>
  <si>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</si>
  <si>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</si>
  <si>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</si>
  <si>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</si>
  <si>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</si>
  <si>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</si>
  <si>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</si>
  <si>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</si>
  <si>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</si>
  <si>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</si>
  <si>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</si>
  <si>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</si>
  <si>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</si>
  <si>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</si>
  <si>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</si>
  <si>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</si>
  <si>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</si>
  <si>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</si>
  <si>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</si>
  <si>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</si>
  <si>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</si>
  <si>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</si>
  <si>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</si>
  <si>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</si>
  <si>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</si>
  <si>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</si>
  <si>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</si>
  <si>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</si>
  <si>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</si>
  <si>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</si>
  <si>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</si>
  <si>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</si>
  <si>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</si>
  <si>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</si>
  <si>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</si>
  <si>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</si>
  <si>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</si>
  <si>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</si>
  <si>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</si>
  <si>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</si>
  <si>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</si>
  <si>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</si>
  <si>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</si>
  <si>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</si>
  <si>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</si>
  <si>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</si>
  <si>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</si>
  <si>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</si>
  <si>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</si>
  <si>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</si>
  <si>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</si>
  <si>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</si>
  <si>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</si>
  <si>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</si>
  <si>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</si>
  <si>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</si>
  <si>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</si>
  <si>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</si>
  <si>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</si>
  <si>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</si>
  <si>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</si>
  <si>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</si>
  <si>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</si>
  <si>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</si>
  <si>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</si>
  <si>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</si>
  <si>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</si>
  <si>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</si>
  <si>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</si>
  <si>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</si>
  <si>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</si>
  <si>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</si>
  <si>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</si>
  <si>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</si>
  <si>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</si>
  <si>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</si>
  <si>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</si>
  <si>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</si>
  <si>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</si>
  <si>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</si>
  <si>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</si>
  <si>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</si>
  <si>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</si>
  <si>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</si>
  <si>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</si>
  <si>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</si>
  <si>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</si>
  <si>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</si>
  <si>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</si>
  <si>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</si>
  <si>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</si>
  <si>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</si>
  <si>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</si>
  <si>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</si>
  <si>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</si>
  <si>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</si>
  <si>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</si>
  <si>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</si>
  <si>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</si>
  <si>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</si>
  <si>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</si>
  <si>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</si>
  <si>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</si>
  <si>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</si>
  <si>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</si>
  <si>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</si>
  <si>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</si>
  <si>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</si>
  <si>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</si>
  <si>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</si>
  <si>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</si>
  <si>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</si>
  <si>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</si>
  <si>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</si>
  <si>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</si>
  <si>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</si>
  <si>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</si>
  <si>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</si>
  <si>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</si>
  <si>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</si>
  <si>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</si>
  <si>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</si>
  <si>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</si>
  <si>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</si>
  <si>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</si>
  <si>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</si>
  <si>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</si>
  <si>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</si>
  <si>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</si>
  <si>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</si>
  <si>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</si>
  <si>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</si>
  <si>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</si>
  <si>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</si>
  <si>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</si>
  <si>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</si>
  <si>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</si>
  <si>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</si>
  <si>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</si>
  <si>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</si>
  <si>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</si>
  <si>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</si>
  <si>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</si>
  <si>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</si>
  <si>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</si>
  <si>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</si>
  <si>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</si>
  <si>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</si>
  <si>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</si>
  <si>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</si>
  <si>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</si>
  <si>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</si>
  <si>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</si>
  <si>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</si>
  <si>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</si>
  <si>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</si>
  <si>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</si>
  <si>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</si>
  <si>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</si>
  <si>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</si>
  <si>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</si>
  <si>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</si>
  <si>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</si>
  <si>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</si>
  <si>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</si>
  <si>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</si>
  <si>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</si>
  <si>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</si>
  <si>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</si>
  <si>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</si>
  <si>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</si>
  <si>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</si>
  <si>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</si>
  <si>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</si>
  <si>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</si>
  <si>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</si>
  <si>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</si>
  <si>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</si>
  <si>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</si>
  <si>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</si>
  <si>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</si>
  <si>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</si>
  <si>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</si>
  <si>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</si>
  <si>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</si>
  <si>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</si>
  <si>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</si>
  <si>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</si>
  <si>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</si>
  <si>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</si>
  <si>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</si>
  <si>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</si>
  <si>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</si>
  <si>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</si>
  <si>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</si>
  <si>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</si>
  <si>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</si>
  <si>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</si>
  <si>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</si>
  <si>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</si>
  <si>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</si>
  <si>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</si>
  <si>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</si>
  <si>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</si>
  <si>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</si>
  <si>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</si>
  <si>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</si>
  <si>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</si>
  <si>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</si>
  <si>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</si>
  <si>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</si>
  <si>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</si>
  <si>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</si>
  <si>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</si>
  <si>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</si>
  <si>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</si>
  <si>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</si>
  <si>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</si>
  <si>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</si>
  <si>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</si>
  <si>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</si>
  <si>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</si>
  <si>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</si>
  <si>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</si>
  <si>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</si>
  <si>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</si>
  <si>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</si>
  <si>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</si>
  <si>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</si>
  <si>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</si>
  <si>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</si>
  <si>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</si>
  <si>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</si>
  <si>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</si>
  <si>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</si>
  <si>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</si>
  <si>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</si>
  <si>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</si>
  <si>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</si>
  <si>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</si>
  <si>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</si>
  <si>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</si>
  <si>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</si>
  <si>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</si>
  <si>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</si>
  <si>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</si>
  <si>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</si>
  <si>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</si>
  <si>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</si>
  <si>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</si>
  <si>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</si>
  <si>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</si>
  <si>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</si>
  <si>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</si>
  <si>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</si>
  <si>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</si>
  <si>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</si>
  <si>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</si>
  <si>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</si>
  <si>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</si>
  <si>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</si>
  <si>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</si>
  <si>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</si>
  <si>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</si>
  <si>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</si>
  <si>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</si>
  <si>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</si>
  <si>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</si>
  <si>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</si>
  <si>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</si>
  <si>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</si>
  <si>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</si>
  <si>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</si>
  <si>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</si>
  <si>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</si>
  <si>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</si>
  <si>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</si>
  <si>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</si>
  <si>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</si>
  <si>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</si>
  <si>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</si>
  <si>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</si>
  <si>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</si>
  <si>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</si>
  <si>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</si>
  <si>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</si>
  <si>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</si>
  <si>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</si>
  <si>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</si>
  <si>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</si>
  <si>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</si>
  <si>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</si>
  <si>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</si>
  <si>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</si>
  <si>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</si>
  <si>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</si>
  <si>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</si>
  <si>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</si>
  <si>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</si>
  <si>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</si>
  <si>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</si>
  <si>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</si>
  <si>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</si>
  <si>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</si>
  <si>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</si>
  <si>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</si>
  <si>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</si>
  <si>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</si>
  <si>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</si>
  <si>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</si>
  <si>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</si>
  <si>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</si>
  <si>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</si>
  <si>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</si>
  <si>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</si>
  <si>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</si>
  <si>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</si>
  <si>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</si>
  <si>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</si>
  <si>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</si>
  <si>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</si>
  <si>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</si>
  <si>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</si>
  <si>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</si>
  <si>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</si>
  <si>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</si>
  <si>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</si>
  <si>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</si>
  <si>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</si>
  <si>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</si>
  <si>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</si>
  <si>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</si>
  <si>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</si>
  <si>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</si>
  <si>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</si>
  <si>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</si>
  <si>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</si>
  <si>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</si>
  <si>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</si>
  <si>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</si>
  <si>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</si>
  <si>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</si>
  <si>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</si>
  <si>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</si>
  <si>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</si>
  <si>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</si>
  <si>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</si>
  <si>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</si>
  <si>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</si>
  <si>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</si>
  <si>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</si>
  <si>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</si>
  <si>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</si>
  <si>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</si>
  <si>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</si>
  <si>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</si>
  <si>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</si>
  <si>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</si>
  <si>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</si>
  <si>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</si>
  <si>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</si>
  <si>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</si>
  <si>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</si>
  <si>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</si>
  <si>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</si>
  <si>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</si>
  <si>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</si>
  <si>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</si>
  <si>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</si>
  <si>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</si>
  <si>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</si>
  <si>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</si>
  <si>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</si>
  <si>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</si>
  <si>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</si>
  <si>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</si>
  <si>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</si>
  <si>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</si>
  <si>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</si>
  <si>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</si>
  <si>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</si>
  <si>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</si>
  <si>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</si>
  <si>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</si>
  <si>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</si>
  <si>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</si>
  <si>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</si>
  <si>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</si>
  <si>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</si>
  <si>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</si>
  <si>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</si>
  <si>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</si>
  <si>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</si>
  <si>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</si>
  <si>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</si>
  <si>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</si>
  <si>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</si>
  <si>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</si>
  <si>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</si>
  <si>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</si>
  <si>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</si>
  <si>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</si>
  <si>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</si>
  <si>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</si>
  <si>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</si>
  <si>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</si>
  <si>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</si>
  <si>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</si>
  <si>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</si>
  <si>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</si>
  <si>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</si>
  <si>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</si>
  <si>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</si>
  <si>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</si>
  <si>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</si>
  <si>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</si>
  <si>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</si>
  <si>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</si>
  <si>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</si>
  <si>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</si>
  <si>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</si>
  <si>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</si>
  <si>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</si>
  <si>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</si>
  <si>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</si>
  <si>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</si>
  <si>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</si>
  <si>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</si>
  <si>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</si>
  <si>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</si>
  <si>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</si>
  <si>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</si>
  <si>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</si>
  <si>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</si>
  <si>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</si>
  <si>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</si>
  <si>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</si>
  <si>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</si>
  <si>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</si>
  <si>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</si>
  <si>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</si>
  <si>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</si>
  <si>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</si>
  <si>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</si>
  <si>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</si>
  <si>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</si>
  <si>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</si>
  <si>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</si>
  <si>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</si>
  <si>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</si>
  <si>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</si>
  <si>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</si>
  <si>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</si>
  <si>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</si>
  <si>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</si>
  <si>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</si>
  <si>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</si>
  <si>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</si>
  <si>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</si>
  <si>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</si>
  <si>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</si>
  <si>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</si>
  <si>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</si>
  <si>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</si>
  <si>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</si>
  <si>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</si>
  <si>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</si>
  <si>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</si>
  <si>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</si>
  <si>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</si>
  <si>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</si>
  <si>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</si>
  <si>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</si>
  <si>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</si>
  <si>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</si>
  <si>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</si>
  <si>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</si>
  <si>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</si>
  <si>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</si>
  <si>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</si>
  <si>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</si>
  <si>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</si>
  <si>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</si>
  <si>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</si>
  <si>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</si>
  <si>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</si>
  <si>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</si>
  <si>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</si>
  <si>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</si>
  <si>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</si>
  <si>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</si>
  <si>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</si>
  <si>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</si>
  <si>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</si>
  <si>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</si>
  <si>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</si>
  <si>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</si>
  <si>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</si>
  <si>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</si>
  <si>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</si>
  <si>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</si>
  <si>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</si>
  <si>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</si>
  <si>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</si>
  <si>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</si>
  <si>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</si>
  <si>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</si>
  <si>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</si>
  <si>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</si>
  <si>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</si>
  <si>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</si>
  <si>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</si>
  <si>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</si>
  <si>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</si>
  <si>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</si>
  <si>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</si>
  <si>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</si>
  <si>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</si>
  <si>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</si>
  <si>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</si>
  <si>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</si>
  <si>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</si>
  <si>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</si>
  <si>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</si>
  <si>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</si>
  <si>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</si>
  <si>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</si>
  <si>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</si>
  <si>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</si>
  <si>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</si>
  <si>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</si>
  <si>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</si>
  <si>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</si>
  <si>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</si>
  <si>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</si>
  <si>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</si>
  <si>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</si>
  <si>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</si>
  <si>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</si>
  <si>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</si>
  <si>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</si>
  <si>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</si>
  <si>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</si>
  <si>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</si>
  <si>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</si>
  <si>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</si>
  <si>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</si>
  <si>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</si>
  <si>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</si>
  <si>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</si>
  <si>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</si>
  <si>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</si>
  <si>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</si>
  <si>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</si>
  <si>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</si>
  <si>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</si>
  <si>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</si>
  <si>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</si>
  <si>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</si>
  <si>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</si>
  <si>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</si>
  <si>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</si>
  <si>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</si>
  <si>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</si>
  <si>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</si>
  <si>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</si>
  <si>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</si>
  <si>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</si>
  <si>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</si>
  <si>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</si>
  <si>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</si>
  <si>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</si>
  <si>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</si>
  <si>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</si>
  <si>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</si>
  <si>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</si>
  <si>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</si>
  <si>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</si>
  <si>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</si>
  <si>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</si>
  <si>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</si>
  <si>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</si>
  <si>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</si>
  <si>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</si>
  <si>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</si>
  <si>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</si>
  <si>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</si>
  <si>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</si>
  <si>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</si>
  <si>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</si>
  <si>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</si>
  <si>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</si>
  <si>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</si>
  <si>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</si>
  <si>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</si>
  <si>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</si>
  <si>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</si>
  <si>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</si>
  <si>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</si>
  <si>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</si>
  <si>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</si>
  <si>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</si>
  <si>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</si>
  <si>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</si>
  <si>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</si>
  <si>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</si>
  <si>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</si>
  <si>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</si>
  <si>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</si>
  <si>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</si>
  <si>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</si>
  <si>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</si>
  <si>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</si>
  <si>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</si>
  <si>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</si>
  <si>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</si>
  <si>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</si>
  <si>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</si>
  <si>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</si>
  <si>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</si>
  <si>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</si>
  <si>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</si>
  <si>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</si>
  <si>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</si>
  <si>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</si>
  <si>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</si>
  <si>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</si>
  <si>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</si>
  <si>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</si>
  <si>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</si>
  <si>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</si>
  <si>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</si>
  <si>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</si>
  <si>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</si>
  <si>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</si>
  <si>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</si>
  <si>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</si>
  <si>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</si>
  <si>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</si>
  <si>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</si>
  <si>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</si>
  <si>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</si>
  <si>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</si>
  <si>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</si>
  <si>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</si>
  <si>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</si>
  <si>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</si>
  <si>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</si>
  <si>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</si>
  <si>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</si>
  <si>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</si>
  <si>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</si>
  <si>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</si>
  <si>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</si>
  <si>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</si>
  <si>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</si>
  <si>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</si>
  <si>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</si>
  <si>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</si>
  <si>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</si>
  <si>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</si>
  <si>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</si>
  <si>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</si>
  <si>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</si>
  <si>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</si>
  <si>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</si>
  <si>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</si>
  <si>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</si>
  <si>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</si>
  <si>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</si>
  <si>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</si>
  <si>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</si>
  <si>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</si>
  <si>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</si>
  <si>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</si>
  <si>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</si>
  <si>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</si>
  <si>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</si>
  <si>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</si>
  <si>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</si>
  <si>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</si>
  <si>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</si>
  <si>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</si>
  <si>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</si>
  <si>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</si>
  <si>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</si>
  <si>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</si>
  <si>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</si>
  <si>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</si>
  <si>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</si>
  <si>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</si>
  <si>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</si>
  <si>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</si>
  <si>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</si>
  <si>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</si>
  <si>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</si>
  <si>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</si>
  <si>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</si>
  <si>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</si>
  <si>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</si>
  <si>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</si>
  <si>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</si>
  <si>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</si>
  <si>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</si>
  <si>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</si>
  <si>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</si>
  <si>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</si>
  <si>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</si>
  <si>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</si>
  <si>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</si>
  <si>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</si>
  <si>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</si>
  <si>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</si>
  <si>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 Гарант АД</t>
  </si>
  <si>
    <t>Дата на съставяне: 15.10.2011</t>
  </si>
  <si>
    <t>01.01.2011-30.09.2011</t>
  </si>
  <si>
    <t xml:space="preserve">Дата на съставяне:       15.10.2011                           </t>
  </si>
  <si>
    <t xml:space="preserve">Дата  на съставяне:  15.10.2011                                                                                                                              </t>
  </si>
  <si>
    <t xml:space="preserve">Дата  на съставяне:  15.10.2011                                                                                                                                </t>
  </si>
  <si>
    <t xml:space="preserve">Дата  на съставяне:  15.10.2011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</si>
</sst>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6">
      <selection activeCell="D42" sqref="D4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780</v>
      </c>
      <c r="D12" s="151">
        <v>808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5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458</v>
      </c>
      <c r="D15" s="151">
        <v>607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1601</v>
      </c>
      <c r="D19" s="155">
        <f>SUM(D11:D18)</f>
        <v>1783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4289</v>
      </c>
      <c r="H21" s="156">
        <f>SUM(H22:H24)</f>
        <v>3656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3911</v>
      </c>
      <c r="H24" s="152">
        <v>3467</v>
      </c>
    </row>
    <row r="25" spans="1:18" ht="15">
      <c r="A25" s="235" t="s">
        <v>74</v>
      </c>
      <c r="B25" s="241" t="s">
        <v>75</v>
      </c>
      <c r="C25" s="151">
        <v>31</v>
      </c>
      <c r="D25" s="151">
        <v>39</v>
      </c>
      <c r="E25" s="253" t="s">
        <v>76</v>
      </c>
      <c r="F25" s="245" t="s">
        <v>77</v>
      </c>
      <c r="G25" s="154">
        <f>G19+G20+G21</f>
        <v>5610</v>
      </c>
      <c r="H25" s="154">
        <f>H19+H20+H21</f>
        <v>4977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</v>
      </c>
      <c r="D27" s="155">
        <f>SUM(D23:D26)</f>
        <v>39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468</v>
      </c>
      <c r="H31" s="152">
        <v>1073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3013</v>
      </c>
      <c r="H33" s="154">
        <f>H27+H31+H32</f>
        <v>3613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839</v>
      </c>
      <c r="D34" s="155">
        <f>SUM(D35:D38)</f>
        <v>935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12400</v>
      </c>
      <c r="H36" s="154">
        <f>H25+H17+H33</f>
        <v>12367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839</v>
      </c>
      <c r="D38" s="151">
        <v>823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3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>
        <v>3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1633</v>
      </c>
      <c r="H44" s="152">
        <v>2749</v>
      </c>
    </row>
    <row r="45" spans="1:15" ht="15">
      <c r="A45" s="235" t="s">
        <v>136</v>
      </c>
      <c r="B45" s="249" t="s">
        <v>137</v>
      </c>
      <c r="C45" s="155">
        <f>C34+C39+C44</f>
        <v>839</v>
      </c>
      <c r="D45" s="155">
        <f>D34+D39+D44</f>
        <v>938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4000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7771</v>
      </c>
      <c r="D49" s="151">
        <v>9050</v>
      </c>
      <c r="E49" s="251" t="s">
        <v>51</v>
      </c>
      <c r="F49" s="245" t="s">
        <v>153</v>
      </c>
      <c r="G49" s="154">
        <f>SUM(G43:G48)</f>
        <v>1633</v>
      </c>
      <c r="H49" s="154">
        <f>SUM(H43:H48)</f>
        <v>6749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7771</v>
      </c>
      <c r="D51" s="155">
        <f>SUM(D47:D50)</f>
        <v>9050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10242</v>
      </c>
      <c r="D55" s="155">
        <f>D19+D20+D21+D27+D32+D45+D51+D53+D54</f>
        <v>11810</v>
      </c>
      <c r="E55" s="237" t="s">
        <v>172</v>
      </c>
      <c r="F55" s="261" t="s">
        <v>173</v>
      </c>
      <c r="G55" s="154">
        <f>G49+G51+G52+G53+G54</f>
        <v>1633</v>
      </c>
      <c r="H55" s="154">
        <f>H49+H51+H52+H53+H54</f>
        <v>6749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215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2125</v>
      </c>
      <c r="H61" s="154">
        <f>SUM(H62:H68)</f>
        <v>3953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205</v>
      </c>
      <c r="H62" s="152">
        <v>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215</v>
      </c>
      <c r="D64" s="155">
        <f>SUM(D58:D63)</f>
        <v>60</v>
      </c>
      <c r="E64" s="237" t="s">
        <v>200</v>
      </c>
      <c r="F64" s="242" t="s">
        <v>201</v>
      </c>
      <c r="G64" s="152">
        <v>1808</v>
      </c>
      <c r="H64" s="152">
        <v>3684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5045</v>
      </c>
      <c r="D67" s="151">
        <v>4501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154</v>
      </c>
      <c r="D68" s="151">
        <v>160</v>
      </c>
      <c r="E68" s="237" t="s">
        <v>213</v>
      </c>
      <c r="F68" s="242" t="s">
        <v>214</v>
      </c>
      <c r="G68" s="152">
        <v>2</v>
      </c>
      <c r="H68" s="152">
        <v>6</v>
      </c>
    </row>
    <row r="69" spans="1:8" ht="15">
      <c r="A69" s="235" t="s">
        <v>215</v>
      </c>
      <c r="B69" s="241" t="s">
        <v>216</v>
      </c>
      <c r="C69" s="151">
        <v>2</v>
      </c>
      <c r="D69" s="151">
        <v>2</v>
      </c>
      <c r="E69" s="251" t="s">
        <v>78</v>
      </c>
      <c r="F69" s="242" t="s">
        <v>217</v>
      </c>
      <c r="G69" s="152">
        <v>410</v>
      </c>
      <c r="H69" s="152">
        <v>361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2535</v>
      </c>
      <c r="H71" s="161">
        <f>H59+H60+H61+H69+H70</f>
        <v>4314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1137</v>
      </c>
      <c r="D72" s="151">
        <v>902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215</v>
      </c>
      <c r="D74" s="151">
        <v>157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7112</v>
      </c>
      <c r="D75" s="155">
        <f>SUM(D67:D74)</f>
        <v>6281</v>
      </c>
      <c r="E75" s="251" t="s">
        <v>160</v>
      </c>
      <c r="F75" s="245" t="s">
        <v>234</v>
      </c>
      <c r="G75" s="152">
        <v>1126</v>
      </c>
      <c r="H75" s="152">
        <v>1250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3661</v>
      </c>
      <c r="H79" s="162">
        <f>H71+H74+H75+H76</f>
        <v>5564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62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</v>
      </c>
      <c r="D88" s="151">
        <v>6451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114</v>
      </c>
      <c r="D91" s="155">
        <f>SUM(D87:D90)</f>
        <v>6518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7452</v>
      </c>
      <c r="D93" s="155">
        <f>D64+D75+D84+D91+D92</f>
        <v>12870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17694</v>
      </c>
      <c r="D94" s="164">
        <f>D93+D55</f>
        <v>24680</v>
      </c>
      <c r="E94" s="449" t="s">
        <v>270</v>
      </c>
      <c r="F94" s="289" t="s">
        <v>271</v>
      </c>
      <c r="G94" s="165">
        <f>G36+G39+G55+G79</f>
        <v>17694</v>
      </c>
      <c r="H94" s="165">
        <f>H36+H39+H55+H79</f>
        <v>24680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01.01.2011-30.09.2011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21</v>
      </c>
      <c r="D9" s="46">
        <v>46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220</v>
      </c>
      <c r="D10" s="46">
        <v>145</v>
      </c>
      <c r="E10" s="298" t="s">
        <v>289</v>
      </c>
      <c r="F10" s="548" t="s">
        <v>290</v>
      </c>
      <c r="G10" s="549">
        <v>6754</v>
      </c>
      <c r="H10" s="549">
        <v>11337</v>
      </c>
    </row>
    <row r="11" spans="1:8" ht="12">
      <c r="A11" s="298" t="s">
        <v>291</v>
      </c>
      <c r="B11" s="299" t="s">
        <v>292</v>
      </c>
      <c r="C11" s="46">
        <v>221</v>
      </c>
      <c r="D11" s="46">
        <v>259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124</v>
      </c>
      <c r="D12" s="46">
        <v>119</v>
      </c>
      <c r="E12" s="300" t="s">
        <v>78</v>
      </c>
      <c r="F12" s="548" t="s">
        <v>297</v>
      </c>
      <c r="G12" s="549">
        <v>570</v>
      </c>
      <c r="H12" s="549">
        <v>210</v>
      </c>
    </row>
    <row r="13" spans="1:18" ht="12">
      <c r="A13" s="298" t="s">
        <v>298</v>
      </c>
      <c r="B13" s="299" t="s">
        <v>299</v>
      </c>
      <c r="C13" s="46">
        <v>17</v>
      </c>
      <c r="D13" s="46">
        <v>17</v>
      </c>
      <c r="E13" s="301" t="s">
        <v>51</v>
      </c>
      <c r="F13" s="550" t="s">
        <v>300</v>
      </c>
      <c r="G13" s="547">
        <f>SUM(G9:G12)</f>
        <v>7324</v>
      </c>
      <c r="H13" s="547">
        <f>SUM(H9:H12)</f>
        <v>11547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6538</v>
      </c>
      <c r="D14" s="46">
        <v>10709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11</v>
      </c>
      <c r="D16" s="47">
        <v>10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7152</v>
      </c>
      <c r="D19" s="49">
        <f>SUM(D9:D15)+D16</f>
        <v>11305</v>
      </c>
      <c r="E19" s="304" t="s">
        <v>317</v>
      </c>
      <c r="F19" s="551" t="s">
        <v>318</v>
      </c>
      <c r="G19" s="549">
        <v>122</v>
      </c>
      <c r="H19" s="549">
        <v>566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</v>
      </c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>
        <v>5</v>
      </c>
    </row>
    <row r="22" spans="1:8" ht="24">
      <c r="A22" s="304" t="s">
        <v>324</v>
      </c>
      <c r="B22" s="305" t="s">
        <v>325</v>
      </c>
      <c r="C22" s="46">
        <v>260</v>
      </c>
      <c r="D22" s="46">
        <v>1061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511</v>
      </c>
      <c r="H23" s="549">
        <v>785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634</v>
      </c>
      <c r="H24" s="547">
        <f>SUM(H19:H23)</f>
        <v>1356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26</v>
      </c>
      <c r="D25" s="46">
        <v>23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286</v>
      </c>
      <c r="D26" s="49">
        <f>SUM(D22:D25)</f>
        <v>1084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7438</v>
      </c>
      <c r="D28" s="50">
        <f>D26+D19</f>
        <v>12389</v>
      </c>
      <c r="E28" s="127" t="s">
        <v>339</v>
      </c>
      <c r="F28" s="553" t="s">
        <v>340</v>
      </c>
      <c r="G28" s="547">
        <f>G13+G15+G24</f>
        <v>7958</v>
      </c>
      <c r="H28" s="547">
        <f>H13+H15+H24</f>
        <v>12903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520</v>
      </c>
      <c r="D30" s="50">
        <f>IF((H28-D28)&gt;0,H28-D28,0)</f>
        <v>514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7438</v>
      </c>
      <c r="D33" s="49">
        <f>D28+D31+D32</f>
        <v>12389</v>
      </c>
      <c r="E33" s="127" t="s">
        <v>353</v>
      </c>
      <c r="F33" s="553" t="s">
        <v>354</v>
      </c>
      <c r="G33" s="53">
        <f>G32+G31+G28</f>
        <v>7958</v>
      </c>
      <c r="H33" s="53">
        <f>H32+H31+H28</f>
        <v>12903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520</v>
      </c>
      <c r="D34" s="50">
        <f>IF((H33-D33)&gt;0,H33-D33,0)</f>
        <v>514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52</v>
      </c>
      <c r="D35" s="49">
        <f>D36+D37+D38</f>
        <v>51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52</v>
      </c>
      <c r="D36" s="46">
        <v>51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468</v>
      </c>
      <c r="D39" s="459">
        <f>+IF((H33-D33-D35)&gt;0,H33-D33-D35,0)</f>
        <v>463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468</v>
      </c>
      <c r="D41" s="52">
        <f>IF(D39-D40&gt;0,D39-D40,0)</f>
        <v>463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7958</v>
      </c>
      <c r="D42" s="53">
        <f>D33+D35+D39</f>
        <v>12903</v>
      </c>
      <c r="E42" s="128" t="s">
        <v>380</v>
      </c>
      <c r="F42" s="129" t="s">
        <v>381</v>
      </c>
      <c r="G42" s="53">
        <f>G39+G33</f>
        <v>7958</v>
      </c>
      <c r="H42" s="53">
        <f>H39+H33</f>
        <v>12903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40831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F39" sqref="F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01.01.2011-30.09.2011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10785</v>
      </c>
      <c r="D10" s="54">
        <v>19384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-11540</v>
      </c>
      <c r="D11" s="54">
        <v>-11340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-147</v>
      </c>
      <c r="D13" s="54">
        <v>-127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-29</v>
      </c>
      <c r="D14" s="54">
        <v>-258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-93</v>
      </c>
      <c r="D15" s="54">
        <v>-96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134</v>
      </c>
      <c r="D16" s="54">
        <v>376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-25</v>
      </c>
      <c r="D17" s="54">
        <v>-22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-917</v>
      </c>
      <c r="D20" s="55">
        <f>SUM(D10:D19)</f>
        <v>7897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-46</v>
      </c>
      <c r="D22" s="54">
        <v>-220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-3892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7116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-16</v>
      </c>
      <c r="D27" s="54">
        <v>-27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112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-1182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50</v>
      </c>
      <c r="D32" s="55">
        <f>SUM(D22:D31)</f>
        <v>1795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-157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-1116</v>
      </c>
      <c r="D37" s="54">
        <v>-1195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-161</v>
      </c>
      <c r="D40" s="54">
        <v>-271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-4260</v>
      </c>
      <c r="D41" s="54">
        <v>-7842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-5537</v>
      </c>
      <c r="D42" s="55">
        <f>SUM(D34:D41)</f>
        <v>-9465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-6404</v>
      </c>
      <c r="D43" s="55">
        <f>D42+D32+D20</f>
        <v>227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6518</v>
      </c>
      <c r="D44" s="132">
        <v>5109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114</v>
      </c>
      <c r="D45" s="55">
        <f>D44+D43</f>
        <v>5336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114</v>
      </c>
      <c r="D46" s="56">
        <v>5336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Q44" sqref="Q4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01.01.2011-30.09.2011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3467</v>
      </c>
      <c r="I11" s="58">
        <f>'справка №1-БАЛАНС'!H28+'справка №1-БАЛАНС'!H31</f>
        <v>3613</v>
      </c>
      <c r="J11" s="58">
        <f>'справка №1-БАЛАНС'!H29+'справка №1-БАЛАНС'!H32</f>
        <v>0</v>
      </c>
      <c r="K11" s="60"/>
      <c r="L11" s="344">
        <f>SUM(C11:K11)</f>
        <v>12367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3467</v>
      </c>
      <c r="I15" s="61">
        <f t="shared" si="2"/>
        <v>3613</v>
      </c>
      <c r="J15" s="61">
        <f t="shared" si="2"/>
        <v>0</v>
      </c>
      <c r="K15" s="61">
        <f t="shared" si="2"/>
        <v>0</v>
      </c>
      <c r="L15" s="344">
        <f t="shared" si="1"/>
        <v>12367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468</v>
      </c>
      <c r="J16" s="345">
        <f>+'справка №1-БАЛАНС'!G32</f>
        <v>0</v>
      </c>
      <c r="K16" s="60"/>
      <c r="L16" s="344">
        <f t="shared" si="1"/>
        <v>468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189</v>
      </c>
      <c r="G17" s="62">
        <f t="shared" si="3"/>
        <v>0</v>
      </c>
      <c r="H17" s="62">
        <f t="shared" si="3"/>
        <v>444</v>
      </c>
      <c r="I17" s="62">
        <f t="shared" si="3"/>
        <v>-1068</v>
      </c>
      <c r="J17" s="62">
        <f>J18+J19</f>
        <v>0</v>
      </c>
      <c r="K17" s="62">
        <f t="shared" si="3"/>
        <v>0</v>
      </c>
      <c r="L17" s="344">
        <f t="shared" si="1"/>
        <v>-435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189</v>
      </c>
      <c r="G19" s="60"/>
      <c r="H19" s="60">
        <v>444</v>
      </c>
      <c r="I19" s="60">
        <v>-653</v>
      </c>
      <c r="J19" s="60"/>
      <c r="K19" s="60"/>
      <c r="L19" s="344">
        <f t="shared" si="1"/>
        <v>-20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3911</v>
      </c>
      <c r="I29" s="59">
        <f t="shared" si="6"/>
        <v>3013</v>
      </c>
      <c r="J29" s="59">
        <f t="shared" si="6"/>
        <v>0</v>
      </c>
      <c r="K29" s="59">
        <f t="shared" si="6"/>
        <v>0</v>
      </c>
      <c r="L29" s="344">
        <f t="shared" si="1"/>
        <v>12400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3911</v>
      </c>
      <c r="I32" s="59">
        <f t="shared" si="7"/>
        <v>3013</v>
      </c>
      <c r="J32" s="59">
        <f t="shared" si="7"/>
        <v>0</v>
      </c>
      <c r="K32" s="59">
        <f t="shared" si="7"/>
        <v>0</v>
      </c>
      <c r="L32" s="344">
        <f t="shared" si="1"/>
        <v>12400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W15" sqref="W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АУТОБОХЕМИЯ АД</v>
      </c>
      <c r="D2" s="607"/>
      <c r="E2" s="607"/>
      <c r="F2" s="607"/>
      <c r="G2" s="607"/>
      <c r="H2" s="60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605" t="s">
        <v>5</v>
      </c>
      <c r="B3" s="606"/>
      <c r="C3" s="608" t="str">
        <f>'справка №1-БАЛАНС'!E5</f>
        <v>01.01.2011-30.09.2011</v>
      </c>
      <c r="D3" s="608"/>
      <c r="E3" s="608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5" t="s">
        <v>530</v>
      </c>
      <c r="R5" s="595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6"/>
      <c r="R6" s="59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/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100</v>
      </c>
      <c r="L10" s="65">
        <v>28</v>
      </c>
      <c r="M10" s="65"/>
      <c r="N10" s="74">
        <f aca="true" t="shared" si="4" ref="N10:N39">K10+L10-M10</f>
        <v>128</v>
      </c>
      <c r="O10" s="65"/>
      <c r="P10" s="65"/>
      <c r="Q10" s="74">
        <f t="shared" si="0"/>
        <v>128</v>
      </c>
      <c r="R10" s="74">
        <f t="shared" si="1"/>
        <v>780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/>
      <c r="G11" s="74">
        <f t="shared" si="2"/>
        <v>18</v>
      </c>
      <c r="H11" s="65"/>
      <c r="I11" s="65"/>
      <c r="J11" s="74">
        <f t="shared" si="3"/>
        <v>18</v>
      </c>
      <c r="K11" s="65">
        <v>10</v>
      </c>
      <c r="L11" s="65">
        <v>3</v>
      </c>
      <c r="M11" s="65"/>
      <c r="N11" s="74">
        <f t="shared" si="4"/>
        <v>13</v>
      </c>
      <c r="O11" s="65"/>
      <c r="P11" s="65"/>
      <c r="Q11" s="74">
        <f t="shared" si="0"/>
        <v>13</v>
      </c>
      <c r="R11" s="74">
        <f t="shared" si="1"/>
        <v>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2004</v>
      </c>
      <c r="E13" s="189">
        <v>46</v>
      </c>
      <c r="F13" s="189">
        <v>282</v>
      </c>
      <c r="G13" s="74">
        <f t="shared" si="2"/>
        <v>1768</v>
      </c>
      <c r="H13" s="65"/>
      <c r="I13" s="65"/>
      <c r="J13" s="74">
        <f t="shared" si="3"/>
        <v>1768</v>
      </c>
      <c r="K13" s="65">
        <v>1397</v>
      </c>
      <c r="L13" s="65">
        <v>180</v>
      </c>
      <c r="M13" s="65">
        <v>267</v>
      </c>
      <c r="N13" s="74">
        <f t="shared" si="4"/>
        <v>1310</v>
      </c>
      <c r="O13" s="65"/>
      <c r="P13" s="65"/>
      <c r="Q13" s="74">
        <f t="shared" si="0"/>
        <v>1310</v>
      </c>
      <c r="R13" s="74">
        <f t="shared" si="1"/>
        <v>458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/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10</v>
      </c>
      <c r="L14" s="65">
        <v>2</v>
      </c>
      <c r="M14" s="65"/>
      <c r="N14" s="74">
        <f t="shared" si="4"/>
        <v>12</v>
      </c>
      <c r="O14" s="65"/>
      <c r="P14" s="65"/>
      <c r="Q14" s="74">
        <f t="shared" si="0"/>
        <v>12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3300</v>
      </c>
      <c r="E17" s="194">
        <f>SUM(E9:E16)</f>
        <v>46</v>
      </c>
      <c r="F17" s="194">
        <f>SUM(F9:F16)</f>
        <v>282</v>
      </c>
      <c r="G17" s="74">
        <f t="shared" si="2"/>
        <v>3064</v>
      </c>
      <c r="H17" s="75">
        <f>SUM(H9:H16)</f>
        <v>0</v>
      </c>
      <c r="I17" s="75">
        <f>SUM(I9:I16)</f>
        <v>0</v>
      </c>
      <c r="J17" s="74">
        <f t="shared" si="3"/>
        <v>3064</v>
      </c>
      <c r="K17" s="75">
        <f>SUM(K9:K16)</f>
        <v>1517</v>
      </c>
      <c r="L17" s="75">
        <f>SUM(L9:L16)</f>
        <v>213</v>
      </c>
      <c r="M17" s="75">
        <f>SUM(M9:M16)</f>
        <v>267</v>
      </c>
      <c r="N17" s="74">
        <f t="shared" si="4"/>
        <v>1463</v>
      </c>
      <c r="O17" s="75">
        <f>SUM(O9:O16)</f>
        <v>0</v>
      </c>
      <c r="P17" s="75">
        <f>SUM(P9:P16)</f>
        <v>0</v>
      </c>
      <c r="Q17" s="74">
        <f t="shared" si="5"/>
        <v>1463</v>
      </c>
      <c r="R17" s="74">
        <f t="shared" si="6"/>
        <v>1601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35</v>
      </c>
      <c r="L23" s="65">
        <v>8</v>
      </c>
      <c r="M23" s="65"/>
      <c r="N23" s="74">
        <f t="shared" si="4"/>
        <v>43</v>
      </c>
      <c r="O23" s="65"/>
      <c r="P23" s="65"/>
      <c r="Q23" s="74">
        <f t="shared" si="5"/>
        <v>43</v>
      </c>
      <c r="R23" s="74">
        <f t="shared" si="6"/>
        <v>31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37</v>
      </c>
      <c r="L25" s="66">
        <f t="shared" si="7"/>
        <v>8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935</v>
      </c>
      <c r="E27" s="192">
        <f aca="true" t="shared" si="8" ref="E27:P27">SUM(E28:E31)</f>
        <v>16</v>
      </c>
      <c r="F27" s="192">
        <f t="shared" si="8"/>
        <v>112</v>
      </c>
      <c r="G27" s="71">
        <f t="shared" si="2"/>
        <v>839</v>
      </c>
      <c r="H27" s="70">
        <f t="shared" si="8"/>
        <v>0</v>
      </c>
      <c r="I27" s="70">
        <f t="shared" si="8"/>
        <v>0</v>
      </c>
      <c r="J27" s="71">
        <f t="shared" si="3"/>
        <v>839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839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>
        <v>112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823</v>
      </c>
      <c r="E31" s="189">
        <v>16</v>
      </c>
      <c r="F31" s="189"/>
      <c r="G31" s="74">
        <f t="shared" si="2"/>
        <v>839</v>
      </c>
      <c r="H31" s="72"/>
      <c r="I31" s="72"/>
      <c r="J31" s="74">
        <f t="shared" si="3"/>
        <v>839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839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935</v>
      </c>
      <c r="E38" s="194">
        <f aca="true" t="shared" si="12" ref="E38:P38">E27+E32+E37</f>
        <v>16</v>
      </c>
      <c r="F38" s="194">
        <f t="shared" si="12"/>
        <v>112</v>
      </c>
      <c r="G38" s="74">
        <f t="shared" si="2"/>
        <v>839</v>
      </c>
      <c r="H38" s="75">
        <f t="shared" si="12"/>
        <v>0</v>
      </c>
      <c r="I38" s="75">
        <f t="shared" si="12"/>
        <v>0</v>
      </c>
      <c r="J38" s="74">
        <f t="shared" si="3"/>
        <v>839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839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4311</v>
      </c>
      <c r="E40" s="438">
        <f>E17+E18+E19+E25+E38+E39</f>
        <v>62</v>
      </c>
      <c r="F40" s="438">
        <f aca="true" t="shared" si="13" ref="F40:R40">F17+F18+F19+F25+F38+F39</f>
        <v>394</v>
      </c>
      <c r="G40" s="438">
        <f t="shared" si="13"/>
        <v>3979</v>
      </c>
      <c r="H40" s="438">
        <f t="shared" si="13"/>
        <v>0</v>
      </c>
      <c r="I40" s="438">
        <f t="shared" si="13"/>
        <v>0</v>
      </c>
      <c r="J40" s="438">
        <f t="shared" si="13"/>
        <v>3979</v>
      </c>
      <c r="K40" s="438">
        <f t="shared" si="13"/>
        <v>1554</v>
      </c>
      <c r="L40" s="438">
        <f t="shared" si="13"/>
        <v>221</v>
      </c>
      <c r="M40" s="438">
        <f t="shared" si="13"/>
        <v>267</v>
      </c>
      <c r="N40" s="438">
        <f t="shared" si="13"/>
        <v>1508</v>
      </c>
      <c r="O40" s="438">
        <f t="shared" si="13"/>
        <v>0</v>
      </c>
      <c r="P40" s="438">
        <f t="shared" si="13"/>
        <v>0</v>
      </c>
      <c r="Q40" s="438">
        <f t="shared" si="13"/>
        <v>1508</v>
      </c>
      <c r="R40" s="438">
        <f t="shared" si="13"/>
        <v>2471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593" t="s">
        <v>782</v>
      </c>
      <c r="P44" s="594"/>
      <c r="Q44" s="594"/>
      <c r="R44" s="59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5">
      <selection activeCell="C118" sqref="C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01.01.2011-30.09.2011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7771</v>
      </c>
      <c r="D16" s="119">
        <f>+D17+D18</f>
        <v>0</v>
      </c>
      <c r="E16" s="120">
        <f t="shared" si="0"/>
        <v>7771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7771</v>
      </c>
      <c r="D17" s="108"/>
      <c r="E17" s="120">
        <f t="shared" si="0"/>
        <v>7771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7771</v>
      </c>
      <c r="D19" s="104">
        <f>D11+D15+D16</f>
        <v>0</v>
      </c>
      <c r="E19" s="118">
        <f>E11+E15+E16</f>
        <v>7771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5045</v>
      </c>
      <c r="D24" s="119">
        <f>SUM(D25:D27)</f>
        <v>5045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5045</v>
      </c>
      <c r="D27" s="108">
        <v>5045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154</v>
      </c>
      <c r="D28" s="108">
        <v>154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1137</v>
      </c>
      <c r="D33" s="105">
        <f>SUM(D34:D37)</f>
        <v>1137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36</v>
      </c>
      <c r="D34" s="108">
        <v>36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1101</v>
      </c>
      <c r="D35" s="108">
        <v>1101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215</v>
      </c>
      <c r="D38" s="105">
        <f>SUM(D39:D42)</f>
        <v>215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215</v>
      </c>
      <c r="D42" s="108">
        <v>215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7112</v>
      </c>
      <c r="D43" s="104">
        <f>D24+D28+D29+D31+D30+D32+D33+D38</f>
        <v>7112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14883</v>
      </c>
      <c r="D44" s="103">
        <f>D43+D21+D19+D9</f>
        <v>7112</v>
      </c>
      <c r="E44" s="118">
        <f>E43+E21+E19+E9</f>
        <v>7771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1633</v>
      </c>
      <c r="D56" s="103">
        <f>D57+D59</f>
        <v>0</v>
      </c>
      <c r="E56" s="119">
        <f t="shared" si="1"/>
        <v>1633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1633</v>
      </c>
      <c r="D57" s="108"/>
      <c r="E57" s="119">
        <f t="shared" si="1"/>
        <v>1633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1633</v>
      </c>
      <c r="D66" s="103">
        <f>D52+D56+D61+D62+D63+D64</f>
        <v>0</v>
      </c>
      <c r="E66" s="119">
        <f t="shared" si="1"/>
        <v>1633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205</v>
      </c>
      <c r="D71" s="105">
        <f>SUM(D72:D74)</f>
        <v>205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205</v>
      </c>
      <c r="D74" s="108">
        <v>205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1920</v>
      </c>
      <c r="D85" s="104">
        <f>SUM(D86:D90)+D94</f>
        <v>1920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1808</v>
      </c>
      <c r="D87" s="108">
        <v>1808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75</v>
      </c>
      <c r="D88" s="108">
        <v>75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410</v>
      </c>
      <c r="D95" s="108">
        <v>410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2535</v>
      </c>
      <c r="D96" s="104">
        <f>D85+D80+D75+D71+D95</f>
        <v>2535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4168</v>
      </c>
      <c r="D97" s="104">
        <f>D96+D68+D66</f>
        <v>2535</v>
      </c>
      <c r="E97" s="104">
        <f>E96+E68+E66</f>
        <v>1633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871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C43" sqref="C43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01.01.2011-30.09.2011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4"/>
  <sheetViews>
    <sheetView workbookViewId="0" topLeftCell="A4">
      <selection activeCell="K41" sqref="K4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01.01.2011-30.09.2011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673</v>
      </c>
      <c r="D21" s="441">
        <v>7</v>
      </c>
      <c r="E21" s="441"/>
      <c r="F21" s="443">
        <f>C21-E21</f>
        <v>673</v>
      </c>
    </row>
    <row r="22" spans="1:6" ht="12.75">
      <c r="A22" s="36" t="s">
        <v>866</v>
      </c>
      <c r="B22" s="40"/>
      <c r="C22" s="441">
        <v>46</v>
      </c>
      <c r="D22" s="441">
        <v>1</v>
      </c>
      <c r="E22" s="441"/>
      <c r="F22" s="443"/>
    </row>
    <row r="23" spans="1:6" ht="12.75">
      <c r="A23" s="36" t="s">
        <v>869</v>
      </c>
      <c r="B23" s="40"/>
      <c r="C23" s="441">
        <v>6</v>
      </c>
      <c r="D23" s="441">
        <v>2</v>
      </c>
      <c r="E23" s="441"/>
      <c r="F23" s="443"/>
    </row>
    <row r="24" spans="1:6" ht="12.75">
      <c r="A24" s="36" t="s">
        <v>870</v>
      </c>
      <c r="B24" s="40"/>
      <c r="C24" s="441">
        <v>2</v>
      </c>
      <c r="D24" s="441"/>
      <c r="E24" s="441"/>
      <c r="F24" s="443"/>
    </row>
    <row r="25" spans="1:6" ht="13.5">
      <c r="A25" s="38" t="s">
        <v>838</v>
      </c>
      <c r="B25" s="39" t="s">
        <v>839</v>
      </c>
      <c r="C25" s="429">
        <f>SUM(C21:C24)</f>
        <v>727</v>
      </c>
      <c r="D25" s="429"/>
      <c r="E25" s="429">
        <f>SUM(E21:E21)</f>
        <v>0</v>
      </c>
      <c r="F25" s="442">
        <f>SUM(F21:F21)</f>
        <v>673</v>
      </c>
    </row>
    <row r="26" spans="1:6" ht="13.5">
      <c r="A26" s="41" t="s">
        <v>840</v>
      </c>
      <c r="B26" s="39" t="s">
        <v>841</v>
      </c>
      <c r="C26" s="429">
        <f>C25+C19+C16+C13</f>
        <v>839</v>
      </c>
      <c r="D26" s="429"/>
      <c r="E26" s="429">
        <f>E25+E19+E16+E13</f>
        <v>0</v>
      </c>
      <c r="F26" s="442">
        <f>F25+F19+F16+F13</f>
        <v>785</v>
      </c>
    </row>
    <row r="27" spans="1:6" ht="12.75">
      <c r="A27" s="34" t="s">
        <v>842</v>
      </c>
      <c r="B27" s="39"/>
      <c r="C27" s="429"/>
      <c r="D27" s="429"/>
      <c r="E27" s="429"/>
      <c r="F27" s="442"/>
    </row>
    <row r="28" spans="1:6" ht="12.75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831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565</v>
      </c>
      <c r="B30" s="39" t="s">
        <v>843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582</v>
      </c>
      <c r="B33" s="39" t="s">
        <v>844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835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601</v>
      </c>
      <c r="B36" s="39" t="s">
        <v>845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2.75">
      <c r="A37" s="36" t="s">
        <v>837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3.5">
      <c r="A39" s="38" t="s">
        <v>838</v>
      </c>
      <c r="B39" s="39" t="s">
        <v>846</v>
      </c>
      <c r="C39" s="429">
        <f>SUM(C38:C38)</f>
        <v>0</v>
      </c>
      <c r="D39" s="429"/>
      <c r="E39" s="429">
        <f>SUM(E38:E38)</f>
        <v>0</v>
      </c>
      <c r="F39" s="442">
        <f>SUM(F38:F38)</f>
        <v>0</v>
      </c>
    </row>
    <row r="40" spans="1:6" ht="13.5">
      <c r="A40" s="41" t="s">
        <v>847</v>
      </c>
      <c r="B40" s="39" t="s">
        <v>848</v>
      </c>
      <c r="C40" s="429">
        <f>C39+C36+C33+C30</f>
        <v>0</v>
      </c>
      <c r="D40" s="429"/>
      <c r="E40" s="429">
        <f>E39+E36+E33+E30</f>
        <v>0</v>
      </c>
      <c r="F40" s="442">
        <f>F39+F36+F33+F30</f>
        <v>0</v>
      </c>
    </row>
    <row r="41" spans="1:6" ht="12.75">
      <c r="A41" s="42"/>
      <c r="B41" s="43"/>
      <c r="C41" s="44"/>
      <c r="D41" s="44"/>
      <c r="E41" s="44"/>
      <c r="F41" s="44"/>
    </row>
    <row r="42" spans="1:6" ht="12.75">
      <c r="A42" s="453" t="s">
        <v>876</v>
      </c>
      <c r="B42" s="452"/>
      <c r="C42" s="626" t="s">
        <v>849</v>
      </c>
      <c r="D42" s="626"/>
      <c r="E42" s="626"/>
      <c r="F42" s="626"/>
    </row>
    <row r="43" spans="1:6" ht="12.75">
      <c r="A43" s="516"/>
      <c r="B43" s="517"/>
      <c r="C43" s="516"/>
      <c r="D43" s="516"/>
      <c r="E43" s="516"/>
      <c r="F43" s="516"/>
    </row>
    <row r="44" spans="1:6" ht="12.75">
      <c r="A44" s="516"/>
      <c r="B44" s="517"/>
      <c r="C44" s="626" t="s">
        <v>857</v>
      </c>
      <c r="D44" s="626"/>
      <c r="E44" s="626"/>
      <c r="F44" s="626"/>
    </row>
    <row r="45" spans="3:5" ht="12.75">
      <c r="C45" s="516"/>
      <c r="E45" s="516"/>
    </row>
    <row r="46" ht="12" customHeight="1"/>
    <row r="51" ht="12" customHeight="1"/>
    <row r="53" spans="7:16" ht="17.25" customHeight="1">
      <c r="G53" s="515"/>
      <c r="H53" s="515"/>
      <c r="I53" s="515"/>
      <c r="J53" s="515"/>
      <c r="K53" s="515"/>
      <c r="L53" s="515"/>
      <c r="M53" s="515"/>
      <c r="N53" s="515"/>
      <c r="O53" s="515"/>
      <c r="P53" s="515"/>
    </row>
    <row r="54" spans="7:16" ht="19.5" customHeight="1">
      <c r="G54" s="515"/>
      <c r="H54" s="515"/>
      <c r="I54" s="515"/>
      <c r="J54" s="515"/>
      <c r="K54" s="515"/>
      <c r="L54" s="515"/>
      <c r="M54" s="515"/>
      <c r="N54" s="515"/>
      <c r="O54" s="515"/>
      <c r="P54" s="515"/>
    </row>
    <row r="55" ht="19.5" customHeight="1"/>
  </sheetData>
  <sheetProtection/>
  <mergeCells count="4">
    <mergeCell ref="B5:D5"/>
    <mergeCell ref="B6:C6"/>
    <mergeCell ref="C44:F44"/>
    <mergeCell ref="C42:F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4 C29:F29 C32:F32 C35:F35 C38:F3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2011-10-20T09:57:06Z</cp:lastPrinted>
  <dcterms:created xsi:type="dcterms:W3CDTF">2000-06-29T12:02:40Z</dcterms:created>
  <dcterms:modified xsi:type="dcterms:W3CDTF">2011-10-20T09:57:52Z</dcterms:modified>
  <cp:category/>
  <cp:version/>
  <cp:contentType/>
  <cp:contentStatus/>
</cp:coreProperties>
</file>