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1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8" sheetId="7" r:id="rId7"/>
    <sheet name="справка №7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<sst xmlns="http://schemas.openxmlformats.org/spreadsheetml/2006/main" count="1075" uniqueCount="879">
  <si>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</si>
  <si>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</si>
  <si>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</si>
  <si>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</si>
  <si>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</si>
  <si>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</si>
  <si>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</si>
  <si>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</si>
  <si>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</si>
  <si>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</si>
  <si>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</si>
  <si>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</si>
  <si>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</si>
  <si>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</si>
  <si>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</si>
  <si>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</si>
  <si>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</si>
  <si>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</si>
  <si>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</si>
  <si>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</si>
  <si>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</si>
  <si>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</si>
  <si>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</si>
  <si>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</si>
  <si>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</si>
  <si>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</si>
  <si>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</si>
  <si>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</si>
  <si>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</si>
  <si>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</si>
  <si>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</si>
  <si>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</si>
  <si>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</si>
  <si>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</si>
  <si>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</si>
  <si>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</si>
  <si>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</si>
  <si>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</si>
  <si>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</si>
  <si>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</si>
  <si>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</si>
  <si>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</si>
  <si>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</si>
  <si>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</si>
  <si>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</si>
  <si>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</si>
  <si>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</si>
  <si>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</si>
  <si>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</si>
  <si>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</si>
  <si>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</si>
  <si>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</si>
  <si>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</si>
  <si>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</si>
  <si>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</si>
  <si>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</si>
  <si>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</si>
  <si>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</si>
  <si>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</si>
  <si>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</si>
  <si>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</si>
  <si>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</si>
  <si>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</si>
  <si>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</si>
  <si>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</si>
  <si>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</si>
  <si>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</si>
  <si>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</si>
  <si>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</si>
  <si>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</si>
  <si>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</si>
  <si>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</si>
  <si>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</si>
  <si>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</si>
  <si>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</si>
  <si>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</si>
  <si>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</si>
  <si>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</si>
  <si>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</si>
  <si>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</si>
  <si>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</si>
  <si>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</si>
  <si>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</si>
  <si>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</si>
  <si>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</si>
  <si>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</si>
  <si>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</si>
  <si>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</si>
  <si>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</si>
  <si>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</si>
  <si>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</si>
  <si>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</si>
  <si>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</si>
  <si>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</si>
  <si>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</si>
  <si>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</si>
  <si>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</si>
  <si>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</si>
  <si>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</si>
  <si>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</si>
  <si>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</si>
  <si>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</si>
  <si>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</si>
  <si>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</si>
  <si>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</si>
  <si>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</si>
  <si>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</si>
  <si>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</si>
  <si>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</si>
  <si>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</si>
  <si>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</si>
  <si>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</si>
  <si>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</si>
  <si>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</si>
  <si>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</si>
  <si>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</si>
  <si>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</si>
  <si>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</si>
  <si>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</si>
  <si>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</si>
  <si>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</si>
  <si>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</si>
  <si>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</si>
  <si>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</si>
  <si>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</si>
  <si>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</si>
  <si>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</si>
  <si>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</si>
  <si>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</si>
  <si>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</si>
  <si>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</si>
  <si>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</si>
  <si>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</si>
  <si>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</si>
  <si>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</si>
  <si>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</si>
  <si>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</si>
  <si>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</si>
  <si>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</si>
  <si>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</si>
  <si>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</si>
  <si>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</si>
  <si>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</si>
  <si>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</si>
  <si>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</si>
  <si>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</si>
  <si>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</si>
  <si>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</si>
  <si>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</si>
  <si>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</si>
  <si>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</si>
  <si>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</si>
  <si>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</si>
  <si>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</si>
  <si>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</si>
  <si>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</si>
  <si>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</si>
  <si>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</si>
  <si>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</si>
  <si>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</si>
  <si>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</si>
  <si>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</si>
  <si>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</si>
  <si>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</si>
  <si>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</si>
  <si>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</si>
  <si>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</si>
  <si>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</si>
  <si>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</si>
  <si>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</si>
  <si>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</si>
  <si>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</si>
  <si>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</si>
  <si>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</si>
  <si>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</si>
  <si>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</si>
  <si>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</si>
  <si>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</si>
  <si>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</si>
  <si>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</si>
  <si>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</si>
  <si>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</si>
  <si>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</si>
  <si>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</si>
  <si>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</si>
  <si>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</si>
  <si>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</si>
  <si>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</si>
  <si>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</si>
  <si>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</si>
  <si>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</si>
  <si>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</si>
  <si>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</si>
  <si>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</si>
  <si>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</si>
  <si>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</si>
  <si>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</si>
  <si>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</si>
  <si>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</si>
  <si>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</si>
  <si>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</si>
  <si>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</si>
  <si>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</si>
  <si>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</si>
  <si>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</si>
  <si>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</si>
  <si>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</si>
  <si>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</si>
  <si>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</si>
  <si>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</si>
  <si>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</si>
  <si>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</si>
  <si>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</si>
  <si>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</si>
  <si>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</si>
  <si>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</si>
  <si>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</si>
  <si>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</si>
  <si>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</si>
  <si>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</si>
  <si>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</si>
  <si>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</si>
  <si>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</si>
  <si>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</si>
  <si>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</si>
  <si>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</si>
  <si>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</si>
  <si>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</si>
  <si>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</si>
  <si>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</si>
  <si>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</si>
  <si>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</si>
  <si>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</si>
  <si>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</si>
  <si>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</si>
  <si>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</si>
  <si>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</si>
  <si>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</si>
  <si>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</si>
  <si>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</si>
  <si>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</si>
  <si>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</si>
  <si>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</si>
  <si>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</si>
  <si>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</si>
  <si>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</si>
  <si>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</si>
  <si>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</si>
  <si>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</si>
  <si>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</si>
  <si>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</si>
  <si>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</si>
  <si>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</si>
  <si>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</si>
  <si>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</si>
  <si>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</si>
  <si>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</si>
  <si>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</si>
  <si>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</si>
  <si>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</si>
  <si>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</si>
  <si>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</si>
  <si>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</si>
  <si>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</si>
  <si>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</si>
  <si>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</si>
  <si>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</si>
  <si>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</si>
  <si>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</si>
  <si>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</si>
  <si>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</si>
  <si>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</si>
  <si>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</si>
  <si>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</si>
  <si>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</si>
  <si>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</si>
  <si>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</si>
  <si>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</si>
  <si>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</si>
  <si>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</si>
  <si>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</si>
  <si>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</si>
  <si>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</si>
  <si>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</si>
  <si>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</si>
  <si>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</si>
  <si>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</si>
  <si>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</si>
  <si>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</si>
  <si>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</si>
  <si>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</si>
  <si>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</si>
  <si>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</si>
  <si>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</si>
  <si>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</si>
  <si>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</si>
  <si>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</si>
  <si>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</si>
  <si>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</si>
  <si>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</si>
  <si>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</si>
  <si>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</si>
  <si>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</si>
  <si>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</si>
  <si>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</si>
  <si>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</si>
  <si>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</si>
  <si>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</si>
  <si>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</si>
  <si>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</si>
  <si>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</si>
  <si>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</si>
  <si>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</si>
  <si>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</si>
  <si>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</si>
  <si>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</si>
  <si>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</si>
  <si>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</si>
  <si>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</si>
  <si>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</si>
  <si>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</si>
  <si>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</si>
  <si>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</si>
  <si>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</si>
  <si>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</si>
  <si>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</si>
  <si>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</si>
  <si>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</si>
  <si>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</si>
  <si>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</si>
  <si>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</si>
  <si>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</si>
  <si>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</si>
  <si>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</si>
  <si>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</si>
  <si>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</si>
  <si>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</si>
  <si>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</si>
  <si>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</si>
  <si>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</si>
  <si>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</si>
  <si>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</si>
  <si>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</si>
  <si>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</si>
  <si>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</si>
  <si>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</si>
  <si>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</si>
  <si>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</si>
  <si>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</si>
  <si>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</si>
  <si>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</si>
  <si>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</si>
  <si>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</si>
  <si>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</si>
  <si>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</si>
  <si>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</si>
  <si>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</si>
  <si>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</si>
  <si>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</si>
  <si>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</si>
  <si>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</si>
  <si>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</si>
  <si>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</si>
  <si>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</si>
  <si>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</si>
  <si>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</si>
  <si>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</si>
  <si>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</si>
  <si>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</si>
  <si>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</si>
  <si>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</si>
  <si>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</si>
  <si>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</si>
  <si>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</si>
  <si>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</si>
  <si>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</si>
  <si>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</si>
  <si>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</si>
  <si>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</si>
  <si>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</si>
  <si>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</si>
  <si>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</si>
  <si>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</si>
  <si>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</si>
  <si>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</si>
  <si>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</si>
  <si>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</si>
  <si>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</si>
  <si>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</si>
  <si>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</si>
  <si>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</si>
  <si>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</si>
  <si>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</si>
  <si>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</si>
  <si>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</si>
  <si>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</si>
  <si>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</si>
  <si>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</si>
  <si>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</si>
  <si>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</si>
  <si>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</si>
  <si>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</si>
  <si>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</si>
  <si>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</si>
  <si>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</si>
  <si>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</si>
  <si>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</si>
  <si>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</si>
  <si>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</si>
  <si>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</si>
  <si>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</si>
  <si>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</si>
  <si>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</si>
  <si>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</si>
  <si>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</si>
  <si>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</si>
  <si>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</si>
  <si>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</si>
  <si>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</si>
  <si>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</si>
  <si>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</si>
  <si>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</si>
  <si>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</si>
  <si>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</si>
  <si>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</si>
  <si>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</si>
  <si>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</si>
  <si>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</si>
  <si>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</si>
  <si>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</si>
  <si>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</si>
  <si>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</si>
  <si>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</si>
  <si>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</si>
  <si>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</si>
  <si>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</si>
  <si>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</si>
  <si>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</si>
  <si>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</si>
  <si>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</si>
  <si>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</si>
  <si>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</si>
  <si>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</si>
  <si>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</si>
  <si>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</si>
  <si>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</si>
  <si>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</si>
  <si>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</si>
  <si>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</si>
  <si>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</si>
  <si>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</si>
  <si>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</si>
  <si>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</si>
  <si>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</si>
  <si>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</si>
  <si>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</si>
  <si>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</si>
  <si>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</si>
  <si>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</si>
  <si>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</si>
  <si>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</si>
  <si>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</si>
  <si>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</si>
  <si>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</si>
  <si>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</si>
  <si>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</si>
  <si>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</si>
  <si>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</si>
  <si>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</si>
  <si>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</si>
  <si>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</si>
  <si>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</si>
  <si>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</si>
  <si>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</si>
  <si>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</si>
  <si>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</si>
  <si>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</si>
  <si>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</si>
  <si>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</si>
  <si>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</si>
  <si>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</si>
  <si>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</si>
  <si>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</si>
  <si>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</si>
  <si>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</si>
  <si>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</si>
  <si>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</si>
  <si>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</si>
  <si>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</si>
  <si>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</si>
  <si>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</si>
  <si>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</si>
  <si>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</si>
  <si>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</si>
  <si>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</si>
  <si>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</si>
  <si>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</si>
  <si>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</si>
  <si>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</si>
  <si>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</si>
  <si>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</si>
  <si>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</si>
  <si>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</si>
  <si>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</si>
  <si>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</si>
  <si>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</si>
  <si>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</si>
  <si>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</si>
  <si>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</si>
  <si>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</si>
  <si>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</si>
  <si>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</si>
  <si>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</si>
  <si>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</si>
  <si>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</si>
  <si>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</si>
  <si>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</si>
  <si>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</si>
  <si>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</si>
  <si>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</si>
  <si>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</si>
  <si>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</si>
  <si>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</si>
  <si>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</si>
  <si>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</si>
  <si>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</si>
  <si>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</si>
  <si>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</si>
  <si>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</si>
  <si>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</si>
  <si>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</si>
  <si>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</si>
  <si>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</si>
  <si>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</si>
  <si>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</si>
  <si>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</si>
  <si>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</si>
  <si>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</si>
  <si>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</si>
  <si>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</si>
  <si>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</si>
  <si>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</si>
  <si>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</si>
  <si>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</si>
  <si>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</si>
  <si>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</si>
  <si>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</si>
  <si>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</si>
  <si>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</si>
  <si>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</si>
  <si>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</si>
  <si>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</si>
  <si>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</si>
  <si>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</si>
  <si>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</si>
  <si>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</si>
  <si>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</si>
  <si>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</si>
  <si>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</si>
  <si>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</si>
  <si>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</si>
  <si>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</si>
  <si>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</si>
  <si>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</si>
  <si>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</si>
  <si>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</si>
  <si>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</si>
  <si>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</si>
  <si>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</si>
  <si>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</si>
  <si>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</si>
  <si>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</si>
  <si>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</si>
  <si>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</si>
  <si>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</si>
  <si>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</si>
  <si>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</si>
  <si>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</si>
  <si>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</si>
  <si>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</si>
  <si>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</si>
  <si>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</si>
  <si>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</si>
  <si>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</si>
  <si>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</si>
  <si>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</si>
  <si>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</si>
  <si>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</si>
  <si>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</si>
  <si>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</si>
  <si>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</si>
  <si>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</si>
  <si>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</si>
  <si>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</si>
  <si>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</si>
  <si>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</si>
  <si>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</si>
  <si>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</si>
  <si>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</si>
  <si>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</si>
  <si>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</si>
  <si>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</si>
  <si>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</si>
  <si>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</si>
  <si>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</si>
  <si>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</si>
  <si>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</si>
  <si>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</si>
  <si>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</si>
  <si>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</si>
  <si>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</si>
  <si>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</si>
  <si>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</si>
  <si>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</si>
  <si>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</si>
  <si>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</si>
  <si>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</si>
  <si>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</si>
  <si>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</si>
  <si>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</si>
  <si>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</si>
  <si>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</si>
  <si>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</si>
  <si>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</si>
  <si>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</si>
  <si>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</si>
  <si>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</si>
  <si>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</si>
  <si>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</si>
  <si>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</si>
  <si>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</si>
  <si>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</si>
  <si>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</si>
  <si>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</si>
  <si>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</si>
  <si>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</si>
  <si>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</si>
  <si>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</si>
  <si>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</si>
  <si>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</si>
  <si>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</si>
  <si>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</si>
  <si>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</si>
  <si>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</si>
  <si>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</si>
  <si>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</si>
  <si>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</si>
  <si>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</si>
  <si>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</si>
  <si>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</si>
  <si>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</si>
  <si>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</si>
  <si>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</si>
  <si>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</si>
  <si>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</si>
  <si>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</si>
  <si>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</si>
  <si>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</si>
  <si>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</si>
  <si>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</si>
  <si>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</si>
  <si>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</si>
  <si>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</si>
  <si>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</si>
  <si>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</si>
  <si>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</si>
  <si>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</si>
  <si>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</si>
  <si>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</si>
  <si>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</si>
  <si>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</si>
  <si>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</si>
  <si>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</si>
  <si>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</si>
  <si>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</si>
  <si>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</si>
  <si>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</si>
  <si>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</si>
  <si>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</si>
  <si>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</si>
  <si>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</si>
  <si>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</si>
  <si>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</si>
  <si>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</si>
  <si>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</si>
  <si>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</si>
  <si>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</si>
  <si>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</si>
  <si>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</si>
  <si>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</si>
  <si>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</si>
  <si>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</si>
  <si>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</si>
  <si>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</si>
  <si>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</si>
  <si>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</si>
  <si>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</si>
  <si>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</si>
  <si>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</si>
  <si>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</si>
  <si>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</si>
  <si>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</si>
  <si>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</si>
  <si>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</si>
  <si>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</si>
  <si>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</si>
  <si>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</si>
  <si>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</si>
  <si>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</si>
  <si>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</si>
  <si>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</si>
  <si>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</si>
  <si>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</si>
  <si>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</si>
  <si>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</si>
  <si>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</si>
  <si>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</si>
  <si>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</si>
  <si>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</si>
  <si>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</si>
  <si>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</si>
  <si>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</si>
  <si>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</si>
  <si>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</si>
  <si>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</si>
  <si>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</si>
  <si>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</si>
  <si>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</si>
  <si>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</si>
  <si>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</si>
  <si>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</si>
  <si>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</si>
  <si>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</si>
  <si>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</si>
  <si>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</si>
  <si>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</si>
  <si>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</si>
  <si>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</si>
  <si>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</si>
  <si>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</si>
  <si>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</si>
  <si>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</si>
  <si>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</si>
  <si>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</si>
  <si>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</si>
  <si>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</si>
  <si>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</si>
  <si>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</si>
  <si>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</si>
  <si>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</si>
  <si>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</si>
  <si>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</si>
  <si>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</si>
  <si>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</si>
  <si>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</si>
  <si>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</si>
  <si>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</si>
  <si>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</si>
  <si>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</si>
  <si>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</si>
  <si>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</si>
  <si>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</si>
  <si>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</si>
  <si>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</si>
  <si>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</si>
  <si>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</si>
  <si>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</si>
  <si>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</si>
  <si>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</si>
  <si>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</si>
  <si>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</si>
  <si>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</si>
  <si>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</si>
  <si>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</si>
  <si>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</si>
  <si>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</si>
  <si>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</si>
  <si>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</si>
  <si>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</si>
  <si>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</si>
  <si>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</si>
  <si>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</si>
  <si>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</si>
  <si>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</si>
  <si>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</si>
  <si>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</si>
  <si>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</si>
  <si>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</si>
  <si>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</si>
  <si>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</si>
  <si>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</si>
  <si>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</si>
  <si>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</si>
  <si>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</si>
  <si>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</si>
  <si>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</si>
  <si>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</si>
  <si>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</si>
  <si>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</si>
  <si>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</si>
  <si>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</si>
  <si>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</si>
  <si>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</si>
  <si>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</si>
  <si>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</si>
  <si>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</si>
  <si>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</si>
  <si>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</si>
  <si>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</si>
  <si>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</si>
  <si>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</si>
  <si>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</si>
  <si>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</si>
  <si>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</si>
  <si>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</si>
  <si>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</si>
  <si>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</si>
  <si>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</si>
  <si>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</si>
  <si>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</si>
  <si>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</si>
  <si>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</si>
  <si>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</si>
  <si>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</si>
  <si>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</si>
  <si>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</si>
  <si>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</si>
  <si>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</si>
  <si>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</si>
  <si>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</si>
  <si>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</si>
  <si>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</si>
  <si>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</si>
  <si>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</si>
  <si>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</si>
  <si>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</si>
  <si>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</si>
  <si>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</si>
  <si>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</si>
  <si>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</si>
  <si>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</si>
  <si>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</si>
  <si>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</si>
  <si>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</si>
  <si>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</si>
  <si>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</si>
  <si>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</si>
  <si>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</si>
  <si>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</si>
  <si>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</si>
  <si>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</si>
  <si>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</si>
  <si>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</si>
  <si>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</si>
  <si>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</si>
  <si>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</si>
  <si>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</si>
  <si>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</si>
  <si>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</si>
  <si>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</si>
  <si>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</si>
  <si>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</si>
  <si>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</si>
  <si>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</si>
  <si>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</si>
  <si>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</si>
  <si>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</si>
  <si>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консолидиран</t>
  </si>
  <si>
    <t>(Г.Иванов)</t>
  </si>
  <si>
    <t xml:space="preserve">               (Г.Иванов)</t>
  </si>
  <si>
    <t>(Ст. Спасова)</t>
  </si>
  <si>
    <t xml:space="preserve">                (Ст. Спасова)</t>
  </si>
  <si>
    <t>(Ст.Спасова)</t>
  </si>
  <si>
    <t>01.01.2013 - 31.03.2013</t>
  </si>
  <si>
    <t xml:space="preserve">Дата на съставяне:                20.05.2013         </t>
  </si>
  <si>
    <t xml:space="preserve">Дата  на съставяне: 20.05.2013                                                                                                             </t>
  </si>
  <si>
    <t xml:space="preserve">Дата на съставяне: 20.05.2013       </t>
  </si>
  <si>
    <t>Дата на съставяне: 20.05.2013   г.</t>
  </si>
  <si>
    <t>Дата на съставяне 20.05.2013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</si>
</sst>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D1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865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2:8" ht="15.75" thickBot="1"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191</v>
      </c>
      <c r="H21" s="156">
        <f>SUM(H22:H24)</f>
        <v>191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187</v>
      </c>
      <c r="H22" s="152">
        <v>187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>
        <v>0</v>
      </c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4</v>
      </c>
      <c r="H24" s="152">
        <v>4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191</v>
      </c>
      <c r="H25" s="154">
        <f>H19+H20+H21</f>
        <v>191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-2312</v>
      </c>
      <c r="H27" s="154">
        <f>SUM(H28:H30)</f>
        <v>-1316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817</v>
      </c>
      <c r="H28" s="152">
        <v>851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-3129</v>
      </c>
      <c r="H29" s="316">
        <v>-2167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-217</v>
      </c>
      <c r="H32" s="316">
        <v>-996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-2529</v>
      </c>
      <c r="H33" s="154">
        <f>H27+H31+H32</f>
        <v>-2312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-622</v>
      </c>
      <c r="H36" s="154">
        <f>H25+H17+H33</f>
        <v>-405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300</v>
      </c>
      <c r="D47" s="151">
        <v>300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>
        <v>0</v>
      </c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400</v>
      </c>
      <c r="D51" s="155">
        <f>SUM(D47:D50)</f>
        <v>400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867</v>
      </c>
      <c r="D54" s="151">
        <v>867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1267</v>
      </c>
      <c r="D55" s="155">
        <f>D19+D20+D21+D27+D32+D45+D51+D53+D54</f>
        <v>1267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</v>
      </c>
      <c r="D58" s="151">
        <v>9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>
        <v>0</v>
      </c>
      <c r="D59" s="151"/>
      <c r="E59" s="251" t="s">
        <v>180</v>
      </c>
      <c r="F59" s="242" t="s">
        <v>181</v>
      </c>
      <c r="G59" s="152">
        <v>10138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0</v>
      </c>
      <c r="D61" s="151"/>
      <c r="E61" s="243" t="s">
        <v>188</v>
      </c>
      <c r="F61" s="272" t="s">
        <v>189</v>
      </c>
      <c r="G61" s="154">
        <f>SUM(G62:G68)</f>
        <v>3048</v>
      </c>
      <c r="H61" s="154">
        <f>SUM(H62:H68)</f>
        <v>3037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>
        <v>0</v>
      </c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</v>
      </c>
      <c r="D64" s="155">
        <f>SUM(D58:D63)</f>
        <v>9</v>
      </c>
      <c r="E64" s="237" t="s">
        <v>199</v>
      </c>
      <c r="F64" s="242" t="s">
        <v>200</v>
      </c>
      <c r="G64" s="152">
        <v>857</v>
      </c>
      <c r="H64" s="152">
        <v>850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/>
    </row>
    <row r="67" spans="1:8" ht="15">
      <c r="A67" s="235" t="s">
        <v>206</v>
      </c>
      <c r="B67" s="241" t="s">
        <v>207</v>
      </c>
      <c r="C67" s="151">
        <v>861</v>
      </c>
      <c r="D67" s="151">
        <v>860</v>
      </c>
      <c r="E67" s="237" t="s">
        <v>208</v>
      </c>
      <c r="F67" s="242" t="s">
        <v>209</v>
      </c>
      <c r="G67" s="152">
        <v>2</v>
      </c>
      <c r="H67" s="152"/>
    </row>
    <row r="68" spans="1:8" ht="15">
      <c r="A68" s="235" t="s">
        <v>210</v>
      </c>
      <c r="B68" s="241" t="s">
        <v>211</v>
      </c>
      <c r="C68" s="151">
        <v>791</v>
      </c>
      <c r="D68" s="151">
        <v>807</v>
      </c>
      <c r="E68" s="237" t="s">
        <v>212</v>
      </c>
      <c r="F68" s="242" t="s">
        <v>213</v>
      </c>
      <c r="G68" s="152">
        <v>2187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112</v>
      </c>
      <c r="D69" s="151">
        <v>112</v>
      </c>
      <c r="E69" s="251" t="s">
        <v>77</v>
      </c>
      <c r="F69" s="242" t="s">
        <v>216</v>
      </c>
      <c r="G69" s="152">
        <v>148</v>
      </c>
      <c r="H69" s="152">
        <v>149</v>
      </c>
    </row>
    <row r="70" spans="1:8" ht="25.5">
      <c r="A70" s="235" t="s">
        <v>217</v>
      </c>
      <c r="B70" s="241" t="s">
        <v>218</v>
      </c>
      <c r="C70" s="151">
        <v>0</v>
      </c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>
        <v>82</v>
      </c>
      <c r="D71" s="151">
        <v>82</v>
      </c>
      <c r="E71" s="253" t="s">
        <v>45</v>
      </c>
      <c r="F71" s="273" t="s">
        <v>223</v>
      </c>
      <c r="G71" s="161">
        <f>G59+G60+G61+G69+G70</f>
        <v>13335</v>
      </c>
      <c r="H71" s="161">
        <f>H59+H60+H61+H69+H70</f>
        <v>13122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76</v>
      </c>
      <c r="D72" s="151">
        <v>76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106</v>
      </c>
      <c r="D74" s="151">
        <v>106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2028</v>
      </c>
      <c r="D75" s="155">
        <f>SUM(D67:D74)</f>
        <v>2043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9247</v>
      </c>
      <c r="D78" s="155">
        <f>SUM(D79:D81)</f>
        <v>9247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13335</v>
      </c>
      <c r="H79" s="162">
        <f>H71+H74+H75+H76</f>
        <v>13122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9247</v>
      </c>
      <c r="D81" s="151">
        <v>9247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9247</v>
      </c>
      <c r="D84" s="155">
        <f>D83+D82+D78</f>
        <v>9247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107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23</v>
      </c>
      <c r="D88" s="151">
        <v>24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76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206</v>
      </c>
      <c r="D91" s="155">
        <f>SUM(D87:D90)</f>
        <v>194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11489</v>
      </c>
      <c r="D93" s="155">
        <f>D64+D75+D84+D91+D92</f>
        <v>11493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12756</v>
      </c>
      <c r="D94" s="164">
        <f>D93+D55</f>
        <v>12760</v>
      </c>
      <c r="E94" s="449" t="s">
        <v>269</v>
      </c>
      <c r="F94" s="289" t="s">
        <v>270</v>
      </c>
      <c r="G94" s="165">
        <f>G36+G39+G55+G79</f>
        <v>12756</v>
      </c>
      <c r="H94" s="165">
        <f>H36+H39+H55+H79</f>
        <v>12760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41414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870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24" bottom="0.15748031496062992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23" sqref="G2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01.01.2013 - 31.03.2013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5</v>
      </c>
      <c r="E10" s="298" t="s">
        <v>288</v>
      </c>
      <c r="F10" s="549" t="s">
        <v>289</v>
      </c>
      <c r="G10" s="550">
        <v>28</v>
      </c>
      <c r="H10" s="550">
        <v>15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10</v>
      </c>
      <c r="D12" s="46">
        <v>15</v>
      </c>
      <c r="E12" s="300" t="s">
        <v>77</v>
      </c>
      <c r="F12" s="549" t="s">
        <v>296</v>
      </c>
      <c r="G12" s="550">
        <v>2</v>
      </c>
      <c r="H12" s="550">
        <v>5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50</v>
      </c>
      <c r="F13" s="551" t="s">
        <v>299</v>
      </c>
      <c r="G13" s="548">
        <f>SUM(G9:G12)</f>
        <v>30</v>
      </c>
      <c r="H13" s="548">
        <f>SUM(H9:H12)</f>
        <v>20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26</v>
      </c>
      <c r="D14" s="46">
        <v>17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>
        <v>3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47</v>
      </c>
      <c r="D19" s="49">
        <f>SUM(D9:D15)+D16</f>
        <v>44</v>
      </c>
      <c r="E19" s="304" t="s">
        <v>316</v>
      </c>
      <c r="F19" s="552" t="s">
        <v>317</v>
      </c>
      <c r="G19" s="550">
        <v>1</v>
      </c>
      <c r="H19" s="550">
        <v>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/>
    </row>
    <row r="22" spans="1:8" ht="24">
      <c r="A22" s="304" t="s">
        <v>323</v>
      </c>
      <c r="B22" s="305" t="s">
        <v>324</v>
      </c>
      <c r="C22" s="46">
        <v>203</v>
      </c>
      <c r="D22" s="46">
        <v>210</v>
      </c>
      <c r="E22" s="304" t="s">
        <v>325</v>
      </c>
      <c r="F22" s="552" t="s">
        <v>326</v>
      </c>
      <c r="G22" s="550">
        <v>5</v>
      </c>
      <c r="H22" s="550"/>
    </row>
    <row r="23" spans="1:8" ht="24">
      <c r="A23" s="298" t="s">
        <v>327</v>
      </c>
      <c r="B23" s="305" t="s">
        <v>328</v>
      </c>
      <c r="C23" s="46">
        <v>0</v>
      </c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3</v>
      </c>
      <c r="D24" s="46">
        <v>4</v>
      </c>
      <c r="E24" s="301" t="s">
        <v>102</v>
      </c>
      <c r="F24" s="554" t="s">
        <v>333</v>
      </c>
      <c r="G24" s="548">
        <f>SUM(G19:G23)</f>
        <v>6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206</v>
      </c>
      <c r="D26" s="49">
        <f>SUM(D22:D25)</f>
        <v>214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253</v>
      </c>
      <c r="D28" s="50">
        <f>D26+D19</f>
        <v>258</v>
      </c>
      <c r="E28" s="127" t="s">
        <v>338</v>
      </c>
      <c r="F28" s="554" t="s">
        <v>339</v>
      </c>
      <c r="G28" s="548">
        <f>G13+G15+G24</f>
        <v>36</v>
      </c>
      <c r="H28" s="548">
        <f>H13+H15+H24</f>
        <v>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217</v>
      </c>
      <c r="H30" s="53">
        <f>IF((D28-H28)&gt;0,D28-H28,0)</f>
        <v>231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253</v>
      </c>
      <c r="D33" s="49">
        <f>D28-D31+D32</f>
        <v>258</v>
      </c>
      <c r="E33" s="127" t="s">
        <v>352</v>
      </c>
      <c r="F33" s="554" t="s">
        <v>353</v>
      </c>
      <c r="G33" s="53">
        <f>G32-G31+G28</f>
        <v>36</v>
      </c>
      <c r="H33" s="53">
        <f>H32-H31+H28</f>
        <v>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217</v>
      </c>
      <c r="H34" s="548">
        <f>IF((D33-H33)&gt;0,D33-H33,0)</f>
        <v>231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217</v>
      </c>
      <c r="H39" s="559">
        <f>IF(H34&gt;0,IF(D35+H34&lt;0,0,D35+H34),IF(D34-D35&lt;0,D35-D34,0))</f>
        <v>231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217</v>
      </c>
      <c r="H41" s="52">
        <f>IF(D39=0,IF(H39-H40&gt;0,H39-H40+D40,0),IF(D39-D40&lt;0,D40-D39+H40,0))</f>
        <v>231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253</v>
      </c>
      <c r="D42" s="53">
        <f>D33+D35+D39</f>
        <v>258</v>
      </c>
      <c r="E42" s="128" t="s">
        <v>379</v>
      </c>
      <c r="F42" s="129" t="s">
        <v>380</v>
      </c>
      <c r="G42" s="53">
        <f>G39+G33</f>
        <v>253</v>
      </c>
      <c r="H42" s="53">
        <f>H39+H33</f>
        <v>258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41414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870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.75">
      <c r="A51" s="564"/>
      <c r="B51" s="560"/>
      <c r="C51" s="425"/>
      <c r="D51" s="169" t="s">
        <v>868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5" sqref="C45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01.01.2013 - 31.03.2013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54</v>
      </c>
      <c r="D10" s="54">
        <v>77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</v>
      </c>
      <c r="D11" s="54">
        <v>-98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</v>
      </c>
      <c r="D13" s="54">
        <v>-15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-203</v>
      </c>
      <c r="D17" s="54">
        <v>-210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2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-204</v>
      </c>
      <c r="D20" s="55">
        <f>SUM(D10:D19)</f>
        <v>-251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13</v>
      </c>
      <c r="D23" s="54">
        <v>17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13</v>
      </c>
      <c r="D32" s="55">
        <f>SUM(D22:D31)</f>
        <v>17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203</v>
      </c>
      <c r="D36" s="54">
        <v>218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-5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203</v>
      </c>
      <c r="D42" s="55">
        <f>SUM(D34:D41)</f>
        <v>213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</v>
      </c>
      <c r="D43" s="55">
        <f>D42+D32+D20</f>
        <v>-21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194</v>
      </c>
      <c r="D44" s="132">
        <v>230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206</v>
      </c>
      <c r="D45" s="55">
        <f>D44+D43</f>
        <v>209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206</v>
      </c>
      <c r="D46" s="56">
        <f>D45</f>
        <v>209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120" zoomScaleNormal="120" zoomScalePageLayoutView="0" workbookViewId="0" topLeftCell="C7">
      <selection activeCell="I32" sqref="I32:J32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01.01.2013 - 31.03.2013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187</v>
      </c>
      <c r="G11" s="58">
        <f>'справка №1-БАЛАНС'!H23</f>
        <v>0</v>
      </c>
      <c r="H11" s="60">
        <v>4</v>
      </c>
      <c r="I11" s="58">
        <f>'справка №1-БАЛАНС'!H28+'справка №1-БАЛАНС'!H31</f>
        <v>851</v>
      </c>
      <c r="J11" s="58">
        <f>'справка №1-БАЛАНС'!H29+'справка №1-БАЛАНС'!H32</f>
        <v>-3163</v>
      </c>
      <c r="K11" s="60"/>
      <c r="L11" s="344">
        <f>SUM(C11:K11)</f>
        <v>-405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187</v>
      </c>
      <c r="G15" s="61">
        <f t="shared" si="2"/>
        <v>0</v>
      </c>
      <c r="H15" s="61">
        <f t="shared" si="2"/>
        <v>4</v>
      </c>
      <c r="I15" s="61">
        <f t="shared" si="2"/>
        <v>851</v>
      </c>
      <c r="J15" s="61">
        <f t="shared" si="2"/>
        <v>-3163</v>
      </c>
      <c r="K15" s="61">
        <f t="shared" si="2"/>
        <v>0</v>
      </c>
      <c r="L15" s="344">
        <f t="shared" si="1"/>
        <v>-405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-217</v>
      </c>
      <c r="K16" s="60"/>
      <c r="L16" s="344">
        <f t="shared" si="1"/>
        <v>-217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>
        <v>-34</v>
      </c>
      <c r="J20" s="60">
        <v>34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187</v>
      </c>
      <c r="G29" s="59">
        <f t="shared" si="6"/>
        <v>0</v>
      </c>
      <c r="H29" s="59">
        <f t="shared" si="6"/>
        <v>4</v>
      </c>
      <c r="I29" s="59">
        <f t="shared" si="6"/>
        <v>817</v>
      </c>
      <c r="J29" s="59">
        <f t="shared" si="6"/>
        <v>-3346</v>
      </c>
      <c r="K29" s="59">
        <f t="shared" si="6"/>
        <v>0</v>
      </c>
      <c r="L29" s="344">
        <f t="shared" si="1"/>
        <v>-622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187</v>
      </c>
      <c r="G32" s="59">
        <f t="shared" si="7"/>
        <v>0</v>
      </c>
      <c r="H32" s="59">
        <f t="shared" si="7"/>
        <v>4</v>
      </c>
      <c r="I32" s="59">
        <f t="shared" si="7"/>
        <v>817</v>
      </c>
      <c r="J32" s="59">
        <f t="shared" si="7"/>
        <v>-3346</v>
      </c>
      <c r="K32" s="59">
        <f t="shared" si="7"/>
        <v>0</v>
      </c>
      <c r="L32" s="344">
        <f t="shared" si="1"/>
        <v>-622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7" t="s">
        <v>521</v>
      </c>
      <c r="E38" s="597"/>
      <c r="F38" s="538" t="s">
        <v>872</v>
      </c>
      <c r="G38" s="538"/>
      <c r="H38" s="538"/>
      <c r="I38" s="538"/>
      <c r="J38" s="15" t="s">
        <v>857</v>
      </c>
      <c r="K38" s="15"/>
      <c r="L38" s="597" t="s">
        <v>868</v>
      </c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81" t="s">
        <v>383</v>
      </c>
      <c r="B2" s="577"/>
      <c r="C2" s="578" t="str">
        <f>'справка №1-БАЛАНС'!E3</f>
        <v> САФ МАГЕЛАН АД</v>
      </c>
      <c r="D2" s="578"/>
      <c r="E2" s="578"/>
      <c r="F2" s="578"/>
      <c r="G2" s="578"/>
      <c r="H2" s="57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81" t="s">
        <v>4</v>
      </c>
      <c r="B3" s="577"/>
      <c r="C3" s="579" t="str">
        <f>'справка №1-БАЛАНС'!E5</f>
        <v>01.01.2013 - 31.03.2013</v>
      </c>
      <c r="D3" s="579"/>
      <c r="E3" s="579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8" t="s">
        <v>463</v>
      </c>
      <c r="B5" s="609"/>
      <c r="C5" s="61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5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5" t="s">
        <v>529</v>
      </c>
      <c r="R5" s="605" t="s">
        <v>530</v>
      </c>
    </row>
    <row r="6" spans="1:18" s="100" customFormat="1" ht="60">
      <c r="A6" s="610"/>
      <c r="B6" s="611"/>
      <c r="C6" s="61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6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6"/>
      <c r="R6" s="606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80"/>
      <c r="L44" s="580"/>
      <c r="M44" s="580"/>
      <c r="N44" s="580"/>
      <c r="O44" s="603" t="s">
        <v>863</v>
      </c>
      <c r="P44" s="604"/>
      <c r="Q44" s="604"/>
      <c r="R44" s="604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870</v>
      </c>
      <c r="K45" s="349"/>
      <c r="L45" s="349"/>
      <c r="M45" s="349"/>
      <c r="N45" s="349"/>
      <c r="O45" s="349"/>
      <c r="P45" s="349"/>
      <c r="Q45" s="169" t="s">
        <v>868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2">
      <selection activeCell="E104" sqref="E10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01.01.2013 - 31.03.2013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400</v>
      </c>
      <c r="D11" s="119">
        <f>SUM(D12:D14)</f>
        <v>0</v>
      </c>
      <c r="E11" s="120">
        <f>SUM(E12:E14)</f>
        <v>400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300</v>
      </c>
      <c r="D12" s="108"/>
      <c r="E12" s="120">
        <f aca="true" t="shared" si="0" ref="E12:E42">C12-D12</f>
        <v>300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400</v>
      </c>
      <c r="D19" s="104">
        <f>D11+D15+D16</f>
        <v>0</v>
      </c>
      <c r="E19" s="118">
        <f>E11+E15+E16</f>
        <v>400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867</v>
      </c>
      <c r="D21" s="108">
        <v>93</v>
      </c>
      <c r="E21" s="120">
        <f t="shared" si="0"/>
        <v>774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861</v>
      </c>
      <c r="D24" s="119">
        <f>SUM(D25:D27)</f>
        <v>25</v>
      </c>
      <c r="E24" s="120">
        <f>SUM(E25:E27)</f>
        <v>836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14</v>
      </c>
      <c r="D25" s="108">
        <v>10</v>
      </c>
      <c r="E25" s="120">
        <f t="shared" si="0"/>
        <v>4</v>
      </c>
      <c r="F25" s="106"/>
    </row>
    <row r="26" spans="1:6" ht="12">
      <c r="A26" s="396" t="s">
        <v>644</v>
      </c>
      <c r="B26" s="397" t="s">
        <v>645</v>
      </c>
      <c r="C26" s="108">
        <f>726+127-59</f>
        <v>794</v>
      </c>
      <c r="D26" s="108">
        <v>15</v>
      </c>
      <c r="E26" s="120">
        <f t="shared" si="0"/>
        <v>779</v>
      </c>
      <c r="F26" s="106"/>
    </row>
    <row r="27" spans="1:6" ht="12">
      <c r="A27" s="396" t="s">
        <v>646</v>
      </c>
      <c r="B27" s="397" t="s">
        <v>647</v>
      </c>
      <c r="C27" s="108">
        <v>53</v>
      </c>
      <c r="D27" s="108"/>
      <c r="E27" s="120">
        <f t="shared" si="0"/>
        <v>53</v>
      </c>
      <c r="F27" s="106"/>
    </row>
    <row r="28" spans="1:6" ht="12">
      <c r="A28" s="396" t="s">
        <v>648</v>
      </c>
      <c r="B28" s="397" t="s">
        <v>649</v>
      </c>
      <c r="C28" s="108">
        <f>698+93</f>
        <v>791</v>
      </c>
      <c r="D28" s="108">
        <v>4</v>
      </c>
      <c r="E28" s="120">
        <f t="shared" si="0"/>
        <v>787</v>
      </c>
      <c r="F28" s="106"/>
    </row>
    <row r="29" spans="1:6" ht="12">
      <c r="A29" s="396" t="s">
        <v>650</v>
      </c>
      <c r="B29" s="397" t="s">
        <v>651</v>
      </c>
      <c r="C29" s="108">
        <v>112</v>
      </c>
      <c r="D29" s="108"/>
      <c r="E29" s="120">
        <f t="shared" si="0"/>
        <v>112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f>42</f>
        <v>42</v>
      </c>
      <c r="D31" s="108">
        <v>0</v>
      </c>
      <c r="E31" s="120">
        <f t="shared" si="0"/>
        <v>42</v>
      </c>
      <c r="F31" s="106"/>
    </row>
    <row r="32" spans="1:6" ht="12">
      <c r="A32" s="396" t="s">
        <v>656</v>
      </c>
      <c r="B32" s="397" t="s">
        <v>657</v>
      </c>
      <c r="C32" s="108">
        <v>40</v>
      </c>
      <c r="D32" s="108"/>
      <c r="E32" s="120">
        <f t="shared" si="0"/>
        <v>40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76</v>
      </c>
      <c r="D33" s="105">
        <f>SUM(D34:D37)</f>
        <v>0</v>
      </c>
      <c r="E33" s="121">
        <f>SUM(E34:E37)</f>
        <v>76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/>
      <c r="E34" s="120">
        <f t="shared" si="0"/>
        <v>35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/>
      <c r="E35" s="120">
        <f t="shared" si="0"/>
        <v>35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106</v>
      </c>
      <c r="D38" s="105">
        <f>SUM(D39:D42)</f>
        <v>0</v>
      </c>
      <c r="E38" s="121">
        <f>SUM(E39:E42)</f>
        <v>106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68+38</f>
        <v>106</v>
      </c>
      <c r="D42" s="108"/>
      <c r="E42" s="120">
        <f t="shared" si="0"/>
        <v>106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2028</v>
      </c>
      <c r="D43" s="104">
        <f>D24+D28+D29+D31+D30+D32+D33+D38</f>
        <v>29</v>
      </c>
      <c r="E43" s="118">
        <f>E24+E28+E29+E31+E30+E32+E33+E38</f>
        <v>1999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3295</v>
      </c>
      <c r="D44" s="103">
        <f>D43+D21+D19+D9</f>
        <v>122</v>
      </c>
      <c r="E44" s="118">
        <f>E43+E21+E19+E9</f>
        <v>3173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10138</v>
      </c>
      <c r="D75" s="103">
        <f>D76+D78</f>
        <v>0</v>
      </c>
      <c r="E75" s="103">
        <f>E76+E78</f>
        <v>10138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10138</v>
      </c>
      <c r="D76" s="108"/>
      <c r="E76" s="119">
        <f t="shared" si="1"/>
        <v>10138</v>
      </c>
      <c r="F76" s="108"/>
    </row>
    <row r="77" spans="1:6" ht="12">
      <c r="A77" s="396" t="s">
        <v>727</v>
      </c>
      <c r="B77" s="397" t="s">
        <v>728</v>
      </c>
      <c r="C77" s="109">
        <v>10138</v>
      </c>
      <c r="D77" s="109"/>
      <c r="E77" s="119">
        <f t="shared" si="1"/>
        <v>10138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3048</v>
      </c>
      <c r="D85" s="104">
        <f>SUM(D86:D90)+D94</f>
        <v>9</v>
      </c>
      <c r="E85" s="104">
        <f>SUM(E86:E90)+E94</f>
        <v>3039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855+2</f>
        <v>857</v>
      </c>
      <c r="D87" s="108">
        <v>9</v>
      </c>
      <c r="E87" s="119">
        <f t="shared" si="1"/>
        <v>848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1+1</f>
        <v>2</v>
      </c>
      <c r="D89" s="108"/>
      <c r="E89" s="119">
        <f t="shared" si="1"/>
        <v>2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2187</v>
      </c>
      <c r="D90" s="103">
        <f>SUM(D91:D93)</f>
        <v>0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2168</v>
      </c>
      <c r="D92" s="108"/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2</v>
      </c>
      <c r="D94" s="108"/>
      <c r="E94" s="119">
        <f t="shared" si="1"/>
        <v>2</v>
      </c>
      <c r="F94" s="108"/>
    </row>
    <row r="95" spans="1:6" ht="12">
      <c r="A95" s="396" t="s">
        <v>760</v>
      </c>
      <c r="B95" s="397" t="s">
        <v>761</v>
      </c>
      <c r="C95" s="108">
        <v>148</v>
      </c>
      <c r="D95" s="108">
        <v>140</v>
      </c>
      <c r="E95" s="119">
        <f t="shared" si="1"/>
        <v>8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13334</v>
      </c>
      <c r="D96" s="104">
        <f>D85+D80+D75+D71+D95</f>
        <v>149</v>
      </c>
      <c r="E96" s="104">
        <f>E85+E80+E75+E71+E95</f>
        <v>13185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13377</v>
      </c>
      <c r="D97" s="104">
        <f>D96+D68+D66</f>
        <v>149</v>
      </c>
      <c r="E97" s="104">
        <f>E96+E68+E66</f>
        <v>13228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1</v>
      </c>
      <c r="D104" s="108"/>
      <c r="E104" s="108"/>
      <c r="F104" s="125">
        <f>C104+D104-E104</f>
        <v>1</v>
      </c>
    </row>
    <row r="105" spans="1:16" ht="12">
      <c r="A105" s="412" t="s">
        <v>777</v>
      </c>
      <c r="B105" s="395" t="s">
        <v>778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158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870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.75">
      <c r="A112" s="349"/>
      <c r="B112" s="388"/>
      <c r="C112" s="349"/>
      <c r="D112" s="169" t="s">
        <v>868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3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2" t="str">
        <f>'справка №1-БАЛАНС'!E3</f>
        <v> САФ МАГЕЛАН АД</v>
      </c>
      <c r="C5" s="622"/>
      <c r="D5" s="622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866</v>
      </c>
      <c r="B6" s="623" t="str">
        <f>'справка №1-БАЛАНС'!E5</f>
        <v>01.01.2013 - 31.03.2013</v>
      </c>
      <c r="C6" s="62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24" t="s">
        <v>848</v>
      </c>
      <c r="D151" s="624"/>
      <c r="E151" s="624"/>
      <c r="F151" s="624"/>
    </row>
    <row r="152" spans="1:6" ht="12.75">
      <c r="A152" s="517"/>
      <c r="B152" s="518"/>
      <c r="C152" s="517"/>
      <c r="D152" s="517" t="s">
        <v>870</v>
      </c>
      <c r="E152" s="517"/>
      <c r="F152" s="517"/>
    </row>
    <row r="153" spans="1:6" ht="12.75">
      <c r="A153" s="517"/>
      <c r="B153" s="518"/>
      <c r="C153" s="624" t="s">
        <v>856</v>
      </c>
      <c r="D153" s="624"/>
      <c r="E153" s="624"/>
      <c r="F153" s="624"/>
    </row>
    <row r="154" spans="3:5" ht="12.75">
      <c r="C154" s="517"/>
      <c r="D154" s="169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44" sqref="B44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5" t="str">
        <f>'справка №1-БАЛАНС'!E3</f>
        <v> САФ МАГЕЛАН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130542972</v>
      </c>
    </row>
    <row r="5" spans="1:9" ht="15">
      <c r="A5" s="501" t="s">
        <v>4</v>
      </c>
      <c r="B5" s="626" t="str">
        <f>'справка №1-БАЛАНС'!E5</f>
        <v>01.01.2013 - 31.03.2013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f>5000+59000</f>
        <v>64000</v>
      </c>
      <c r="D19" s="98"/>
      <c r="E19" s="98"/>
      <c r="F19" s="98">
        <v>9247</v>
      </c>
      <c r="G19" s="98"/>
      <c r="H19" s="98"/>
      <c r="I19" s="434">
        <f t="shared" si="0"/>
        <v>9247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64000</v>
      </c>
      <c r="D26" s="85">
        <f t="shared" si="2"/>
        <v>0</v>
      </c>
      <c r="E26" s="85">
        <f t="shared" si="2"/>
        <v>0</v>
      </c>
      <c r="F26" s="85">
        <f t="shared" si="2"/>
        <v>9247</v>
      </c>
      <c r="G26" s="85">
        <f t="shared" si="2"/>
        <v>0</v>
      </c>
      <c r="H26" s="85">
        <f t="shared" si="2"/>
        <v>0</v>
      </c>
      <c r="I26" s="434">
        <f t="shared" si="0"/>
        <v>9247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8"/>
      <c r="C30" s="628"/>
      <c r="D30" s="459" t="s">
        <v>819</v>
      </c>
      <c r="E30" s="627"/>
      <c r="F30" s="627"/>
      <c r="G30" s="627"/>
      <c r="H30" s="420" t="s">
        <v>781</v>
      </c>
      <c r="I30" s="627"/>
      <c r="J30" s="627"/>
    </row>
    <row r="31" spans="1:9" s="521" customFormat="1" ht="12.75">
      <c r="A31" s="349"/>
      <c r="B31" s="388"/>
      <c r="C31" s="349"/>
      <c r="D31" s="523"/>
      <c r="E31" s="523" t="s">
        <v>870</v>
      </c>
      <c r="F31" s="523"/>
      <c r="G31" s="523"/>
      <c r="H31" s="523"/>
      <c r="I31" s="169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2013-04-22T08:22:33Z</cp:lastPrinted>
  <dcterms:created xsi:type="dcterms:W3CDTF">2000-06-29T12:02:40Z</dcterms:created>
  <dcterms:modified xsi:type="dcterms:W3CDTF">2013-05-21T09:40:53Z</dcterms:modified>
  <cp:category/>
  <cp:version/>
  <cp:contentType/>
  <cp:contentStatus/>
</cp:coreProperties>
</file>