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метод'!$A$1:$D$53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<sst xmlns="http://schemas.openxmlformats.org/spreadsheetml/2006/main" count="1068" uniqueCount="878">
  <si>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</si>
  <si>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</si>
  <si>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</si>
  <si>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</si>
  <si>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</si>
  <si>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</si>
  <si>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</si>
  <si>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</si>
  <si>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</si>
  <si>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</si>
  <si>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</si>
  <si>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</si>
  <si>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</si>
  <si>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</si>
  <si>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</si>
  <si>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</si>
  <si>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</si>
  <si>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</si>
  <si>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</si>
  <si>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</si>
  <si>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</si>
  <si>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</si>
  <si>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</si>
  <si>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</si>
  <si>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</si>
  <si>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</si>
  <si>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</si>
  <si>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</si>
  <si>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</si>
  <si>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</si>
  <si>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</si>
  <si>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</si>
  <si>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</si>
  <si>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</si>
  <si>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</si>
  <si>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</si>
  <si>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</si>
  <si>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</si>
  <si>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</si>
  <si>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</si>
  <si>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</si>
  <si>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</si>
  <si>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</si>
  <si>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</si>
  <si>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</si>
  <si>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</si>
  <si>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</si>
  <si>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</si>
  <si>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</si>
  <si>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</si>
  <si>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</si>
  <si>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</si>
  <si>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</si>
  <si>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</si>
  <si>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</si>
  <si>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</si>
  <si>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</si>
  <si>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</si>
  <si>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</si>
  <si>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</si>
  <si>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</si>
  <si>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</si>
  <si>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</si>
  <si>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</si>
  <si>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</si>
  <si>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</si>
  <si>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</si>
  <si>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</si>
  <si>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</si>
  <si>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</si>
  <si>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</si>
  <si>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</si>
  <si>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</si>
  <si>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</si>
  <si>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</si>
  <si>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</si>
  <si>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</si>
  <si>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</si>
  <si>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</si>
  <si>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</si>
  <si>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</si>
  <si>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</si>
  <si>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</si>
  <si>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</si>
  <si>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</si>
  <si>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</si>
  <si>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</si>
  <si>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</si>
  <si>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</si>
  <si>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</si>
  <si>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</si>
  <si>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</si>
  <si>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</si>
  <si>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</si>
  <si>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</si>
  <si>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</si>
  <si>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</si>
  <si>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</si>
  <si>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</si>
  <si>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</si>
  <si>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</si>
  <si>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</si>
  <si>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</si>
  <si>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</si>
  <si>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</si>
  <si>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</si>
  <si>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</si>
  <si>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</si>
  <si>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</si>
  <si>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</si>
  <si>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</si>
  <si>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</si>
  <si>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</si>
  <si>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</si>
  <si>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</si>
  <si>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</si>
  <si>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</si>
  <si>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</si>
  <si>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</si>
  <si>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</si>
  <si>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</si>
  <si>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</si>
  <si>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</si>
  <si>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</si>
  <si>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</si>
  <si>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</si>
  <si>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</si>
  <si>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</si>
  <si>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</si>
  <si>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</si>
  <si>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</si>
  <si>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</si>
  <si>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</si>
  <si>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</si>
  <si>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</si>
  <si>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</si>
  <si>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</si>
  <si>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</si>
  <si>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</si>
  <si>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</si>
  <si>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</si>
  <si>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</si>
  <si>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</si>
  <si>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</si>
  <si>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</si>
  <si>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</si>
  <si>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</si>
  <si>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</si>
  <si>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</si>
  <si>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</si>
  <si>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</si>
  <si>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</si>
  <si>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</si>
  <si>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</si>
  <si>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</si>
  <si>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</si>
  <si>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</si>
  <si>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</si>
  <si>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</si>
  <si>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</si>
  <si>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</si>
  <si>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</si>
  <si>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</si>
  <si>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</si>
  <si>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</si>
  <si>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</si>
  <si>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</si>
  <si>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</si>
  <si>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</si>
  <si>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</si>
  <si>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</si>
  <si>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</si>
  <si>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</si>
  <si>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</si>
  <si>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</si>
  <si>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</si>
  <si>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</si>
  <si>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</si>
  <si>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</si>
  <si>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</si>
  <si>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</si>
  <si>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</si>
  <si>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</si>
  <si>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</si>
  <si>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</si>
  <si>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</si>
  <si>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</si>
  <si>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</si>
  <si>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</si>
  <si>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</si>
  <si>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</si>
  <si>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</si>
  <si>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</si>
  <si>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</si>
  <si>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</si>
  <si>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</si>
  <si>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</si>
  <si>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</si>
  <si>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</si>
  <si>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</si>
  <si>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</si>
  <si>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</si>
  <si>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</si>
  <si>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</si>
  <si>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</si>
  <si>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</si>
  <si>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</si>
  <si>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</si>
  <si>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</si>
  <si>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</si>
  <si>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</si>
  <si>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</si>
  <si>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</si>
  <si>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</si>
  <si>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</si>
  <si>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</si>
  <si>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</si>
  <si>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</si>
  <si>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</si>
  <si>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</si>
  <si>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</si>
  <si>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</si>
  <si>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</si>
  <si>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</si>
  <si>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</si>
  <si>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</si>
  <si>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</si>
  <si>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</si>
  <si>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</si>
  <si>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</si>
  <si>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</si>
  <si>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</si>
  <si>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</si>
  <si>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</si>
  <si>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</si>
  <si>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</si>
  <si>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</si>
  <si>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</si>
  <si>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</si>
  <si>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</si>
  <si>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</si>
  <si>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</si>
  <si>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</si>
  <si>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</si>
  <si>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</si>
  <si>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</si>
  <si>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</si>
  <si>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</si>
  <si>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</si>
  <si>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</si>
  <si>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</si>
  <si>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</si>
  <si>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</si>
  <si>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</si>
  <si>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</si>
  <si>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</si>
  <si>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</si>
  <si>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</si>
  <si>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</si>
  <si>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</si>
  <si>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</si>
  <si>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</si>
  <si>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</si>
  <si>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</si>
  <si>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</si>
  <si>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</si>
  <si>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</si>
  <si>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</si>
  <si>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</si>
  <si>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</si>
  <si>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</si>
  <si>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</si>
  <si>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</si>
  <si>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</si>
  <si>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</si>
  <si>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</si>
  <si>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</si>
  <si>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</si>
  <si>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</si>
  <si>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</si>
  <si>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</si>
  <si>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</si>
  <si>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</si>
  <si>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</si>
  <si>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</si>
  <si>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</si>
  <si>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</si>
  <si>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</si>
  <si>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</si>
  <si>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</si>
  <si>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</si>
  <si>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</si>
  <si>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</si>
  <si>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</si>
  <si>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</si>
  <si>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</si>
  <si>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</si>
  <si>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</si>
  <si>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</si>
  <si>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</si>
  <si>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</si>
  <si>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</si>
  <si>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</si>
  <si>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</si>
  <si>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</si>
  <si>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</si>
  <si>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</si>
  <si>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</si>
  <si>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</si>
  <si>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</si>
  <si>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</si>
  <si>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</si>
  <si>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</si>
  <si>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</si>
  <si>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</si>
  <si>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</si>
  <si>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</si>
  <si>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</si>
  <si>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</si>
  <si>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</si>
  <si>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</si>
  <si>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</si>
  <si>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</si>
  <si>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</si>
  <si>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</si>
  <si>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</si>
  <si>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</si>
  <si>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</si>
  <si>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</si>
  <si>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</si>
  <si>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</si>
  <si>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</si>
  <si>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</si>
  <si>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</si>
  <si>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</si>
  <si>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</si>
  <si>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</si>
  <si>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</si>
  <si>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</si>
  <si>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</si>
  <si>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</si>
  <si>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</si>
  <si>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</si>
  <si>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</si>
  <si>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</si>
  <si>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</si>
  <si>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</si>
  <si>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</si>
  <si>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</si>
  <si>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</si>
  <si>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</si>
  <si>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</si>
  <si>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</si>
  <si>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</si>
  <si>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</si>
  <si>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</si>
  <si>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</si>
  <si>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</si>
  <si>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</si>
  <si>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</si>
  <si>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</si>
  <si>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</si>
  <si>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</si>
  <si>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</si>
  <si>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</si>
  <si>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</si>
  <si>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</si>
  <si>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</si>
  <si>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</si>
  <si>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</si>
  <si>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</si>
  <si>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</si>
  <si>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</si>
  <si>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</si>
  <si>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</si>
  <si>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</si>
  <si>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</si>
  <si>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</si>
  <si>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</si>
  <si>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</si>
  <si>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</si>
  <si>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</si>
  <si>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</si>
  <si>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</si>
  <si>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</si>
  <si>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</si>
  <si>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</si>
  <si>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</si>
  <si>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</si>
  <si>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</si>
  <si>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</si>
  <si>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</si>
  <si>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</si>
  <si>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</si>
  <si>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</si>
  <si>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</si>
  <si>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</si>
  <si>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</si>
  <si>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</si>
  <si>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</si>
  <si>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</si>
  <si>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</si>
  <si>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</si>
  <si>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</si>
  <si>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</si>
  <si>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</si>
  <si>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</si>
  <si>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</si>
  <si>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</si>
  <si>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</si>
  <si>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</si>
  <si>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</si>
  <si>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</si>
  <si>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</si>
  <si>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</si>
  <si>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</si>
  <si>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</si>
  <si>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</si>
  <si>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</si>
  <si>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</si>
  <si>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</si>
  <si>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</si>
  <si>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</si>
  <si>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</si>
  <si>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</si>
  <si>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</si>
  <si>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</si>
  <si>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</si>
  <si>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</si>
  <si>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</si>
  <si>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</si>
  <si>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</si>
  <si>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</si>
  <si>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</si>
  <si>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</si>
  <si>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</si>
  <si>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</si>
  <si>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</si>
  <si>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</si>
  <si>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</si>
  <si>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</si>
  <si>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</si>
  <si>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</si>
  <si>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</si>
  <si>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</si>
  <si>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</si>
  <si>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</si>
  <si>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</si>
  <si>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</si>
  <si>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</si>
  <si>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</si>
  <si>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</si>
  <si>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</si>
  <si>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</si>
  <si>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</si>
  <si>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</si>
  <si>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</si>
  <si>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</si>
  <si>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</si>
  <si>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</si>
  <si>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</si>
  <si>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</si>
  <si>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</si>
  <si>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</si>
  <si>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</si>
  <si>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</si>
  <si>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</si>
  <si>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</si>
  <si>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</si>
  <si>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</si>
  <si>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</si>
  <si>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</si>
  <si>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</si>
  <si>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</si>
  <si>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</si>
  <si>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</si>
  <si>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</si>
  <si>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</si>
  <si>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</si>
  <si>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</si>
  <si>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</si>
  <si>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</si>
  <si>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</si>
  <si>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</si>
  <si>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</si>
  <si>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</si>
  <si>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</si>
  <si>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</si>
  <si>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</si>
  <si>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</si>
  <si>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</si>
  <si>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</si>
  <si>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</si>
  <si>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</si>
  <si>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</si>
  <si>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</si>
  <si>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</si>
  <si>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</si>
  <si>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</si>
  <si>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</si>
  <si>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</si>
  <si>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</si>
  <si>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</si>
  <si>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</si>
  <si>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</si>
  <si>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</si>
  <si>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</si>
  <si>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</si>
  <si>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</si>
  <si>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</si>
  <si>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</si>
  <si>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</si>
  <si>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</si>
  <si>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</si>
  <si>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</si>
  <si>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</si>
  <si>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</si>
  <si>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</si>
  <si>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</si>
  <si>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</si>
  <si>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</si>
  <si>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</si>
  <si>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</si>
  <si>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</si>
  <si>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</si>
  <si>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</si>
  <si>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</si>
  <si>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</si>
  <si>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</si>
  <si>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</si>
  <si>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</si>
  <si>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</si>
  <si>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</si>
  <si>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</si>
  <si>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</si>
  <si>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</si>
  <si>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</si>
  <si>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</si>
  <si>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</si>
  <si>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</si>
  <si>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</si>
  <si>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</si>
  <si>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</si>
  <si>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</si>
  <si>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</si>
  <si>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</si>
  <si>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</si>
  <si>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</si>
  <si>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</si>
  <si>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</si>
  <si>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</si>
  <si>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</si>
  <si>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</si>
  <si>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</si>
  <si>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</si>
  <si>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</si>
  <si>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</si>
  <si>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</si>
  <si>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</si>
  <si>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</si>
  <si>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</si>
  <si>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</si>
  <si>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</si>
  <si>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</si>
  <si>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</si>
  <si>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</si>
  <si>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</si>
  <si>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</si>
  <si>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</si>
  <si>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</si>
  <si>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</si>
  <si>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</si>
  <si>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</si>
  <si>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</si>
  <si>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</si>
  <si>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</si>
  <si>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</si>
  <si>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</si>
  <si>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</si>
  <si>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</si>
  <si>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</si>
  <si>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</si>
  <si>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</si>
  <si>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</si>
  <si>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</si>
  <si>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</si>
  <si>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</si>
  <si>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</si>
  <si>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</si>
  <si>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</si>
  <si>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</si>
  <si>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</si>
  <si>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</si>
  <si>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</si>
  <si>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</si>
  <si>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</si>
  <si>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</si>
  <si>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</si>
  <si>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</si>
  <si>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</si>
  <si>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</si>
  <si>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</si>
  <si>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</si>
  <si>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</si>
  <si>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</si>
  <si>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</si>
  <si>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</si>
  <si>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</si>
  <si>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</si>
  <si>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</si>
  <si>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</si>
  <si>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</si>
  <si>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</si>
  <si>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</si>
  <si>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</si>
  <si>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</si>
  <si>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</si>
  <si>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</si>
  <si>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</si>
  <si>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</si>
  <si>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</si>
  <si>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</si>
  <si>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</si>
  <si>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</si>
  <si>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</si>
  <si>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</si>
  <si>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</si>
  <si>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</si>
  <si>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</si>
  <si>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</si>
  <si>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</si>
  <si>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</si>
  <si>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</si>
  <si>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</si>
  <si>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</si>
  <si>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</si>
  <si>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</si>
  <si>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</si>
  <si>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</si>
  <si>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</si>
  <si>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</si>
  <si>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</si>
  <si>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</si>
  <si>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</si>
  <si>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</si>
  <si>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</si>
  <si>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</si>
  <si>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</si>
  <si>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</si>
  <si>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</si>
  <si>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</si>
  <si>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</si>
  <si>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</si>
  <si>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</si>
  <si>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</si>
  <si>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</si>
  <si>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</si>
  <si>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</si>
  <si>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</si>
  <si>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</si>
  <si>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</si>
  <si>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</si>
  <si>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</si>
  <si>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</si>
  <si>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</si>
  <si>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</si>
  <si>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</si>
  <si>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</si>
  <si>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</si>
  <si>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</si>
  <si>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</si>
  <si>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</si>
  <si>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</si>
  <si>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</si>
  <si>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</si>
  <si>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</si>
  <si>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</si>
  <si>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</si>
  <si>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</si>
  <si>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</si>
  <si>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</si>
  <si>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</si>
  <si>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</si>
  <si>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</si>
  <si>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</si>
  <si>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</si>
  <si>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</si>
  <si>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</si>
  <si>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</si>
  <si>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</si>
  <si>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</si>
  <si>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</si>
  <si>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</si>
  <si>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</si>
  <si>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</si>
  <si>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</si>
  <si>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</si>
  <si>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</si>
  <si>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</si>
  <si>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</si>
  <si>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</si>
  <si>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</si>
  <si>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</si>
  <si>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</si>
  <si>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</si>
  <si>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</si>
  <si>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</si>
  <si>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</si>
  <si>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</si>
  <si>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</si>
  <si>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</si>
  <si>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</si>
  <si>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</si>
  <si>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</si>
  <si>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</si>
  <si>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</si>
  <si>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</si>
  <si>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</si>
  <si>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</si>
  <si>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</si>
  <si>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</si>
  <si>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</si>
  <si>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</si>
  <si>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</si>
  <si>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</si>
  <si>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</si>
  <si>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</si>
  <si>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</si>
  <si>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</si>
  <si>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</si>
  <si>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</si>
  <si>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</si>
  <si>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</si>
  <si>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</si>
  <si>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</si>
  <si>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</si>
  <si>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</si>
  <si>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</si>
  <si>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</si>
  <si>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</si>
  <si>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</si>
  <si>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</si>
  <si>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</si>
  <si>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</si>
  <si>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</si>
  <si>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</si>
  <si>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</si>
  <si>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</si>
  <si>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</si>
  <si>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</si>
  <si>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</si>
  <si>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</si>
  <si>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</si>
  <si>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</si>
  <si>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</si>
  <si>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</si>
  <si>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</si>
  <si>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</si>
  <si>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</si>
  <si>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</si>
  <si>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</si>
  <si>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</si>
  <si>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</si>
  <si>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</si>
  <si>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</si>
  <si>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</si>
  <si>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</si>
  <si>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</si>
  <si>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</si>
  <si>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</si>
  <si>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</si>
  <si>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</si>
  <si>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</si>
  <si>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</si>
  <si>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</si>
  <si>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</si>
  <si>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</si>
  <si>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</si>
  <si>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</si>
  <si>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</si>
  <si>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</si>
  <si>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</si>
  <si>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</si>
  <si>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</si>
  <si>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</si>
  <si>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</si>
  <si>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</si>
  <si>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</si>
  <si>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</si>
  <si>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</si>
  <si>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</si>
  <si>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</si>
  <si>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</si>
  <si>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</si>
  <si>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</si>
  <si>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</si>
  <si>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</si>
  <si>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</si>
  <si>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</si>
  <si>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</si>
  <si>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</si>
  <si>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</si>
  <si>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</si>
  <si>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</si>
  <si>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</si>
  <si>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</si>
  <si>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</si>
  <si>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</si>
  <si>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</si>
  <si>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</si>
  <si>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</si>
  <si>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</si>
  <si>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</si>
  <si>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</si>
  <si>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</si>
  <si>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</si>
  <si>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</si>
  <si>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</si>
  <si>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</si>
  <si>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</si>
  <si>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</si>
  <si>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</si>
  <si>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</si>
  <si>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</si>
  <si>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</si>
  <si>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</si>
  <si>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</si>
  <si>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</si>
  <si>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</si>
  <si>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</si>
  <si>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</si>
  <si>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</si>
  <si>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</si>
  <si>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</si>
  <si>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</si>
  <si>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</si>
  <si>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</si>
  <si>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</si>
  <si>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</si>
  <si>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</si>
  <si>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</si>
  <si>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</si>
  <si>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</si>
  <si>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</si>
  <si>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</si>
  <si>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</si>
  <si>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</si>
  <si>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</si>
  <si>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</si>
  <si>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</si>
  <si>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</si>
  <si>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</si>
  <si>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</si>
  <si>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</si>
  <si>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</si>
  <si>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</si>
  <si>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СЧЕТОВОДЕН  БАЛАНС </t>
  </si>
  <si>
    <t>"БЪЛГАРСКА  РОЗА  СЕВТОПОЛИС"АД</t>
  </si>
  <si>
    <t xml:space="preserve">Ръководител: </t>
  </si>
  <si>
    <t xml:space="preserve"> Ръководител:</t>
  </si>
  <si>
    <t xml:space="preserve">                                    Съставител:                         </t>
  </si>
  <si>
    <t>/Г.Димитрова/</t>
  </si>
  <si>
    <t xml:space="preserve">                                            /Г.Димитрова/</t>
  </si>
  <si>
    <t xml:space="preserve">                 / Г.Димитрова /</t>
  </si>
  <si>
    <t xml:space="preserve">      /инж.Б.Шолев/</t>
  </si>
  <si>
    <t xml:space="preserve">                             /инж.Б.Шолев/</t>
  </si>
  <si>
    <t xml:space="preserve">                     /инж.Б.Шолев/</t>
  </si>
  <si>
    <t>/инж.Б.Шолев/</t>
  </si>
  <si>
    <t xml:space="preserve">                                                /инж.Б.Шолев/</t>
  </si>
  <si>
    <t>1.Фитопалаузово АД</t>
  </si>
  <si>
    <t>НЕКОНСОЛИДИРАН</t>
  </si>
  <si>
    <t xml:space="preserve">Дата на съставяне:    25.04.2014г.                         </t>
  </si>
  <si>
    <t>неодитиран към 31.03.2014г.</t>
  </si>
  <si>
    <t>Дата на съставяне:  25.04.2014г.</t>
  </si>
  <si>
    <t xml:space="preserve"> 25.04.2014г.</t>
  </si>
  <si>
    <t xml:space="preserve">Дата на съставяне:   25.04.2014г.                                     </t>
  </si>
  <si>
    <t xml:space="preserve">Дата  на съставяне:  25.04.2014г.                                                                                                                               </t>
  </si>
  <si>
    <t>Дата на съставяне: 25.04.2014г.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</si>
</sst>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4" fillId="0" borderId="0" xfId="25" applyFont="1" applyAlignment="1" applyProtection="1">
      <alignment horizontal="center"/>
      <protection locked="0"/>
    </xf>
    <xf numFmtId="0" fontId="7" fillId="0" borderId="0" xfId="27" applyFont="1" applyAlignment="1" applyProtection="1">
      <alignment horizontal="right" vertical="top"/>
      <protection locked="0"/>
    </xf>
    <xf numFmtId="0" fontId="7" fillId="0" borderId="0" xfId="27" applyFont="1" applyAlignment="1" applyProtection="1">
      <alignment horizontal="right" vertical="top" wrapText="1"/>
      <protection locked="0"/>
    </xf>
    <xf numFmtId="0" fontId="4" fillId="0" borderId="0" xfId="25" applyFont="1" applyBorder="1" applyAlignment="1">
      <alignment vertical="justify"/>
      <protection/>
    </xf>
    <xf numFmtId="0" fontId="5" fillId="0" borderId="0" xfId="24" applyFont="1" applyAlignment="1">
      <alignment horizontal="right"/>
      <protection/>
    </xf>
    <xf numFmtId="1" fontId="20" fillId="0" borderId="1" xfId="24" applyNumberFormat="1" applyFont="1" applyBorder="1" applyAlignment="1">
      <alignment horizontal="right" vertical="center" wrapText="1"/>
      <protection/>
    </xf>
    <xf numFmtId="1" fontId="20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20" fillId="2" borderId="1" xfId="24" applyNumberFormat="1" applyFont="1" applyFill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6" applyNumberFormat="1" applyFont="1" applyProtection="1">
      <alignment/>
      <protection locked="0"/>
    </xf>
    <xf numFmtId="0" fontId="5" fillId="0" borderId="0" xfId="26" applyFont="1" applyProtection="1">
      <alignment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192" fontId="4" fillId="0" borderId="0" xfId="25" applyNumberFormat="1" applyFont="1" applyAlignment="1" applyProtection="1">
      <alignment horizontal="center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C94" sqref="C9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/>
      <c r="B1" s="213"/>
      <c r="C1" s="214"/>
      <c r="D1" s="214"/>
      <c r="E1" s="212" t="s">
        <v>856</v>
      </c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0</v>
      </c>
      <c r="B3" s="584"/>
      <c r="C3" s="584"/>
      <c r="D3" s="584"/>
      <c r="E3" s="462" t="s">
        <v>857</v>
      </c>
      <c r="F3" s="217" t="s">
        <v>1</v>
      </c>
      <c r="G3" s="172"/>
      <c r="H3" s="461">
        <v>123007916</v>
      </c>
    </row>
    <row r="4" spans="1:8" ht="15">
      <c r="A4" s="583" t="s">
        <v>2</v>
      </c>
      <c r="B4" s="589"/>
      <c r="C4" s="589"/>
      <c r="D4" s="589"/>
      <c r="E4" s="504" t="s">
        <v>870</v>
      </c>
      <c r="F4" s="585" t="s">
        <v>3</v>
      </c>
      <c r="G4" s="586"/>
      <c r="H4" s="461">
        <v>814</v>
      </c>
    </row>
    <row r="5" spans="1:8" ht="15">
      <c r="A5" s="583" t="s">
        <v>4</v>
      </c>
      <c r="B5" s="584"/>
      <c r="C5" s="584"/>
      <c r="D5" s="584"/>
      <c r="E5" s="505" t="s">
        <v>872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1716</v>
      </c>
      <c r="D11" s="151">
        <v>1716</v>
      </c>
      <c r="E11" s="237" t="s">
        <v>21</v>
      </c>
      <c r="F11" s="242" t="s">
        <v>22</v>
      </c>
      <c r="G11" s="152">
        <v>12066</v>
      </c>
      <c r="H11" s="152">
        <v>12066</v>
      </c>
    </row>
    <row r="12" spans="1:8" ht="15">
      <c r="A12" s="235" t="s">
        <v>23</v>
      </c>
      <c r="B12" s="241" t="s">
        <v>24</v>
      </c>
      <c r="C12" s="151">
        <v>11317</v>
      </c>
      <c r="D12" s="151">
        <v>11382</v>
      </c>
      <c r="E12" s="237" t="s">
        <v>25</v>
      </c>
      <c r="F12" s="242" t="s">
        <v>26</v>
      </c>
      <c r="G12" s="153">
        <v>12066</v>
      </c>
      <c r="H12" s="153">
        <v>12066</v>
      </c>
    </row>
    <row r="13" spans="1:8" ht="15">
      <c r="A13" s="235" t="s">
        <v>27</v>
      </c>
      <c r="B13" s="241" t="s">
        <v>28</v>
      </c>
      <c r="C13" s="151">
        <v>4307</v>
      </c>
      <c r="D13" s="151">
        <v>4460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77</v>
      </c>
      <c r="D14" s="151">
        <v>78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712</v>
      </c>
      <c r="D15" s="151">
        <v>535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302</v>
      </c>
      <c r="D16" s="151">
        <v>310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129</v>
      </c>
      <c r="D17" s="151">
        <v>139</v>
      </c>
      <c r="E17" s="243" t="s">
        <v>45</v>
      </c>
      <c r="F17" s="245" t="s">
        <v>46</v>
      </c>
      <c r="G17" s="154">
        <f>G11+G14+G15+G16</f>
        <v>12066</v>
      </c>
      <c r="H17" s="154">
        <f>H11+H14+H15+H16</f>
        <v>12066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18560</v>
      </c>
      <c r="D19" s="155">
        <f>SUM(D11:D18)</f>
        <v>18620</v>
      </c>
      <c r="E19" s="237" t="s">
        <v>52</v>
      </c>
      <c r="F19" s="242" t="s">
        <v>53</v>
      </c>
      <c r="G19" s="152">
        <v>3028</v>
      </c>
      <c r="H19" s="152">
        <v>3028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0</v>
      </c>
      <c r="H20" s="158">
        <v>0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654</v>
      </c>
      <c r="H21" s="156">
        <f>SUM(H22:H24)</f>
        <v>654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654</v>
      </c>
      <c r="H22" s="152">
        <v>654</v>
      </c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0</v>
      </c>
      <c r="H24" s="152">
        <v>0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3682</v>
      </c>
      <c r="H25" s="154">
        <f>H19+H20+H21</f>
        <v>3682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8382</v>
      </c>
      <c r="H27" s="154">
        <f>SUM(H28:H30)</f>
        <v>7248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8382</v>
      </c>
      <c r="H28" s="152">
        <v>7248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/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586</v>
      </c>
      <c r="H31" s="152">
        <v>1134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8968</v>
      </c>
      <c r="H33" s="154">
        <f>H27+H31+H32</f>
        <v>8382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95</v>
      </c>
      <c r="D34" s="155">
        <f>SUM(D35:D38)</f>
        <v>95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95</v>
      </c>
      <c r="D35" s="151">
        <v>95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/>
      <c r="E36" s="237" t="s">
        <v>109</v>
      </c>
      <c r="F36" s="261" t="s">
        <v>110</v>
      </c>
      <c r="G36" s="154">
        <f>G25+G17+G33</f>
        <v>24716</v>
      </c>
      <c r="H36" s="154">
        <f>H25+H17+H33</f>
        <v>24130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40</v>
      </c>
    </row>
    <row r="45" spans="1:15" ht="15">
      <c r="A45" s="235" t="s">
        <v>135</v>
      </c>
      <c r="B45" s="249" t="s">
        <v>136</v>
      </c>
      <c r="C45" s="155">
        <f>C34+C39+C44</f>
        <v>95</v>
      </c>
      <c r="D45" s="155">
        <f>D34+D39+D44</f>
        <v>95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0</v>
      </c>
      <c r="H49" s="154">
        <f>SUM(H43:H48)</f>
        <v>40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144</v>
      </c>
      <c r="H51" s="152">
        <v>144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121</v>
      </c>
      <c r="H53" s="152">
        <v>121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730</v>
      </c>
      <c r="H54" s="152">
        <v>730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18655</v>
      </c>
      <c r="D55" s="155">
        <f>D19+D20+D21+D27+D32+D45+D51+D53+D54</f>
        <v>18715</v>
      </c>
      <c r="E55" s="237" t="s">
        <v>171</v>
      </c>
      <c r="F55" s="261" t="s">
        <v>172</v>
      </c>
      <c r="G55" s="154">
        <f>G49+G51+G52+G53+G54</f>
        <v>995</v>
      </c>
      <c r="H55" s="154">
        <f>H49+H51+H52+H53+H54</f>
        <v>1035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1096</v>
      </c>
      <c r="D58" s="151">
        <v>1141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470</v>
      </c>
      <c r="D59" s="151">
        <v>0</v>
      </c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399</v>
      </c>
      <c r="H60" s="152">
        <v>479</v>
      </c>
    </row>
    <row r="61" spans="1:18" ht="15">
      <c r="A61" s="235" t="s">
        <v>186</v>
      </c>
      <c r="B61" s="244" t="s">
        <v>187</v>
      </c>
      <c r="C61" s="151">
        <v>342</v>
      </c>
      <c r="D61" s="151">
        <v>1441</v>
      </c>
      <c r="E61" s="243" t="s">
        <v>188</v>
      </c>
      <c r="F61" s="272" t="s">
        <v>189</v>
      </c>
      <c r="G61" s="154">
        <f>SUM(G62:G68)</f>
        <v>1677</v>
      </c>
      <c r="H61" s="154">
        <f>SUM(H62:H68)</f>
        <v>1818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1908</v>
      </c>
      <c r="D64" s="155">
        <f>SUM(D58:D63)</f>
        <v>2582</v>
      </c>
      <c r="E64" s="237" t="s">
        <v>199</v>
      </c>
      <c r="F64" s="242" t="s">
        <v>200</v>
      </c>
      <c r="G64" s="152">
        <v>1123</v>
      </c>
      <c r="H64" s="152">
        <v>1323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228</v>
      </c>
      <c r="H66" s="152">
        <v>242</v>
      </c>
    </row>
    <row r="67" spans="1:8" ht="15">
      <c r="A67" s="235" t="s">
        <v>206</v>
      </c>
      <c r="B67" s="241" t="s">
        <v>207</v>
      </c>
      <c r="C67" s="151">
        <v>5593</v>
      </c>
      <c r="D67" s="151">
        <v>4305</v>
      </c>
      <c r="E67" s="237" t="s">
        <v>208</v>
      </c>
      <c r="F67" s="242" t="s">
        <v>209</v>
      </c>
      <c r="G67" s="152">
        <v>71</v>
      </c>
      <c r="H67" s="152">
        <v>71</v>
      </c>
    </row>
    <row r="68" spans="1:8" ht="15">
      <c r="A68" s="235" t="s">
        <v>210</v>
      </c>
      <c r="B68" s="241" t="s">
        <v>211</v>
      </c>
      <c r="C68" s="151">
        <v>2</v>
      </c>
      <c r="D68" s="151">
        <v>2</v>
      </c>
      <c r="E68" s="237" t="s">
        <v>212</v>
      </c>
      <c r="F68" s="242" t="s">
        <v>213</v>
      </c>
      <c r="G68" s="152">
        <v>255</v>
      </c>
      <c r="H68" s="152">
        <v>182</v>
      </c>
    </row>
    <row r="69" spans="1:8" ht="15">
      <c r="A69" s="235" t="s">
        <v>214</v>
      </c>
      <c r="B69" s="241" t="s">
        <v>215</v>
      </c>
      <c r="C69" s="151">
        <v>44</v>
      </c>
      <c r="D69" s="151">
        <v>104</v>
      </c>
      <c r="E69" s="251" t="s">
        <v>77</v>
      </c>
      <c r="F69" s="242" t="s">
        <v>216</v>
      </c>
      <c r="G69" s="152">
        <v>61</v>
      </c>
      <c r="H69" s="152">
        <v>60</v>
      </c>
    </row>
    <row r="70" spans="1:8" ht="15">
      <c r="A70" s="235" t="s">
        <v>217</v>
      </c>
      <c r="B70" s="241" t="s">
        <v>218</v>
      </c>
      <c r="C70" s="151">
        <v>50</v>
      </c>
      <c r="D70" s="151">
        <v>50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0</v>
      </c>
      <c r="D71" s="151">
        <v>0</v>
      </c>
      <c r="E71" s="253" t="s">
        <v>45</v>
      </c>
      <c r="F71" s="273" t="s">
        <v>223</v>
      </c>
      <c r="G71" s="161">
        <f>G59+G60+G61+G69+G70</f>
        <v>2137</v>
      </c>
      <c r="H71" s="161">
        <f>H59+H60+H61+H69+H70</f>
        <v>2357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165</v>
      </c>
      <c r="D72" s="151">
        <v>281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581</v>
      </c>
      <c r="D74" s="151">
        <v>581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6435</v>
      </c>
      <c r="D75" s="155">
        <f>SUM(D67:D74)</f>
        <v>5323</v>
      </c>
      <c r="E75" s="251" t="s">
        <v>159</v>
      </c>
      <c r="F75" s="245" t="s">
        <v>233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120</v>
      </c>
      <c r="H76" s="152">
        <v>120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2257</v>
      </c>
      <c r="H79" s="162">
        <f>H71+H74+H75+H76</f>
        <v>2477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8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962</v>
      </c>
      <c r="D88" s="151">
        <v>1015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970</v>
      </c>
      <c r="D91" s="155">
        <f>SUM(D87:D90)</f>
        <v>1022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9313</v>
      </c>
      <c r="D93" s="155">
        <f>D64+D75+D84+D91+D92</f>
        <v>8927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27968</v>
      </c>
      <c r="D94" s="164">
        <f>D93+D55</f>
        <v>27642</v>
      </c>
      <c r="E94" s="449" t="s">
        <v>269</v>
      </c>
      <c r="F94" s="289" t="s">
        <v>270</v>
      </c>
      <c r="G94" s="165">
        <f>G36+G39+G55+G79</f>
        <v>27968</v>
      </c>
      <c r="H94" s="165">
        <f>H36+H39+H55+H79</f>
        <v>27642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87" t="s">
        <v>380</v>
      </c>
      <c r="D98" s="587"/>
      <c r="E98" s="587"/>
      <c r="F98" s="170"/>
      <c r="G98" s="171"/>
      <c r="H98" s="172"/>
      <c r="M98" s="157"/>
    </row>
    <row r="99" spans="3:8" ht="15">
      <c r="C99" s="45"/>
      <c r="D99" s="1" t="s">
        <v>861</v>
      </c>
      <c r="E99" s="45"/>
      <c r="F99" s="170"/>
      <c r="G99" s="171"/>
      <c r="H99" s="172"/>
    </row>
    <row r="100" spans="1:5" ht="15">
      <c r="A100" s="173"/>
      <c r="B100" s="173"/>
      <c r="C100" s="587" t="s">
        <v>777</v>
      </c>
      <c r="D100" s="588"/>
      <c r="E100" s="588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6" right="0.24" top="0.38" bottom="0.38" header="0.22" footer="0.17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3">
      <selection activeCell="C13" sqref="C12:C13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2"/>
      <c r="H1" s="542"/>
    </row>
    <row r="2" spans="1:8" ht="15">
      <c r="A2" s="467" t="s">
        <v>0</v>
      </c>
      <c r="B2" s="578" t="str">
        <f>'справка №1-БАЛАНС'!E3</f>
        <v>"БЪЛГАРСКА  РОЗА  СЕВТОПОЛИС"АД</v>
      </c>
      <c r="C2" s="578"/>
      <c r="D2" s="578"/>
      <c r="E2" s="578"/>
      <c r="F2" s="580" t="s">
        <v>1</v>
      </c>
      <c r="G2" s="580"/>
      <c r="H2" s="524">
        <f>'справка №1-БАЛАНС'!H3</f>
        <v>123007916</v>
      </c>
    </row>
    <row r="3" spans="1:8" ht="15">
      <c r="A3" s="467" t="s">
        <v>273</v>
      </c>
      <c r="B3" s="578" t="str">
        <f>'справка №1-БАЛАНС'!E4</f>
        <v>НЕКОНСОЛИДИРАН</v>
      </c>
      <c r="C3" s="578"/>
      <c r="D3" s="578"/>
      <c r="E3" s="578"/>
      <c r="F3" s="544" t="s">
        <v>3</v>
      </c>
      <c r="G3" s="525"/>
      <c r="H3" s="525">
        <f>'справка №1-БАЛАНС'!H4</f>
        <v>814</v>
      </c>
    </row>
    <row r="4" spans="1:8" ht="17.25" customHeight="1">
      <c r="A4" s="467" t="s">
        <v>4</v>
      </c>
      <c r="B4" s="579" t="str">
        <f>'справка №1-БАЛАНС'!E5</f>
        <v>неодитиран към 31.03.2014г.</v>
      </c>
      <c r="C4" s="579"/>
      <c r="D4" s="579"/>
      <c r="E4" s="314"/>
      <c r="F4" s="466"/>
      <c r="G4" s="542"/>
      <c r="H4" s="545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6"/>
      <c r="H7" s="546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6"/>
      <c r="H8" s="546"/>
    </row>
    <row r="9" spans="1:8" ht="12">
      <c r="A9" s="298" t="s">
        <v>281</v>
      </c>
      <c r="B9" s="299" t="s">
        <v>282</v>
      </c>
      <c r="C9" s="46">
        <v>3594</v>
      </c>
      <c r="D9" s="46">
        <v>3234</v>
      </c>
      <c r="E9" s="298" t="s">
        <v>283</v>
      </c>
      <c r="F9" s="547" t="s">
        <v>284</v>
      </c>
      <c r="G9" s="548">
        <v>6064</v>
      </c>
      <c r="H9" s="548">
        <v>4484</v>
      </c>
    </row>
    <row r="10" spans="1:8" ht="12">
      <c r="A10" s="298" t="s">
        <v>285</v>
      </c>
      <c r="B10" s="299" t="s">
        <v>286</v>
      </c>
      <c r="C10" s="46">
        <v>290</v>
      </c>
      <c r="D10" s="46">
        <v>171</v>
      </c>
      <c r="E10" s="298" t="s">
        <v>287</v>
      </c>
      <c r="F10" s="547" t="s">
        <v>288</v>
      </c>
      <c r="G10" s="548">
        <v>0</v>
      </c>
      <c r="H10" s="548">
        <v>0</v>
      </c>
    </row>
    <row r="11" spans="1:8" ht="12">
      <c r="A11" s="298" t="s">
        <v>289</v>
      </c>
      <c r="B11" s="299" t="s">
        <v>290</v>
      </c>
      <c r="C11" s="46">
        <v>275</v>
      </c>
      <c r="D11" s="46">
        <v>274</v>
      </c>
      <c r="E11" s="300" t="s">
        <v>291</v>
      </c>
      <c r="F11" s="547" t="s">
        <v>292</v>
      </c>
      <c r="G11" s="548">
        <v>54</v>
      </c>
      <c r="H11" s="548">
        <v>2</v>
      </c>
    </row>
    <row r="12" spans="1:8" ht="12">
      <c r="A12" s="298" t="s">
        <v>293</v>
      </c>
      <c r="B12" s="299" t="s">
        <v>294</v>
      </c>
      <c r="C12" s="46">
        <v>621</v>
      </c>
      <c r="D12" s="46">
        <v>591</v>
      </c>
      <c r="E12" s="300" t="s">
        <v>77</v>
      </c>
      <c r="F12" s="547" t="s">
        <v>295</v>
      </c>
      <c r="G12" s="548">
        <v>2</v>
      </c>
      <c r="H12" s="548">
        <v>5</v>
      </c>
    </row>
    <row r="13" spans="1:18" ht="12">
      <c r="A13" s="298" t="s">
        <v>296</v>
      </c>
      <c r="B13" s="299" t="s">
        <v>297</v>
      </c>
      <c r="C13" s="46">
        <v>105</v>
      </c>
      <c r="D13" s="46">
        <v>100</v>
      </c>
      <c r="E13" s="301" t="s">
        <v>50</v>
      </c>
      <c r="F13" s="549" t="s">
        <v>298</v>
      </c>
      <c r="G13" s="546">
        <f>SUM(G9:G12)</f>
        <v>6120</v>
      </c>
      <c r="H13" s="546">
        <f>SUM(H9:H12)</f>
        <v>4491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299</v>
      </c>
      <c r="B14" s="299" t="s">
        <v>300</v>
      </c>
      <c r="C14" s="46">
        <v>0</v>
      </c>
      <c r="D14" s="46">
        <v>0</v>
      </c>
      <c r="E14" s="300"/>
      <c r="F14" s="550"/>
      <c r="G14" s="551"/>
      <c r="H14" s="551"/>
    </row>
    <row r="15" spans="1:8" ht="24">
      <c r="A15" s="298" t="s">
        <v>301</v>
      </c>
      <c r="B15" s="299" t="s">
        <v>302</v>
      </c>
      <c r="C15" s="47">
        <v>629</v>
      </c>
      <c r="D15" s="47">
        <v>-55</v>
      </c>
      <c r="E15" s="296" t="s">
        <v>303</v>
      </c>
      <c r="F15" s="552" t="s">
        <v>304</v>
      </c>
      <c r="G15" s="548">
        <v>0</v>
      </c>
      <c r="H15" s="548">
        <v>0</v>
      </c>
    </row>
    <row r="16" spans="1:8" ht="12">
      <c r="A16" s="298" t="s">
        <v>305</v>
      </c>
      <c r="B16" s="299" t="s">
        <v>306</v>
      </c>
      <c r="C16" s="47">
        <v>15</v>
      </c>
      <c r="D16" s="47">
        <v>24</v>
      </c>
      <c r="E16" s="298" t="s">
        <v>307</v>
      </c>
      <c r="F16" s="550" t="s">
        <v>308</v>
      </c>
      <c r="G16" s="553">
        <v>0</v>
      </c>
      <c r="H16" s="553"/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1"/>
      <c r="H18" s="551"/>
    </row>
    <row r="19" spans="1:15" ht="12">
      <c r="A19" s="301" t="s">
        <v>50</v>
      </c>
      <c r="B19" s="303" t="s">
        <v>314</v>
      </c>
      <c r="C19" s="49">
        <f>SUM(C9:C15)+C16</f>
        <v>5529</v>
      </c>
      <c r="D19" s="49">
        <f>SUM(D9:D15)+D16</f>
        <v>4339</v>
      </c>
      <c r="E19" s="304" t="s">
        <v>315</v>
      </c>
      <c r="F19" s="550" t="s">
        <v>316</v>
      </c>
      <c r="G19" s="548">
        <v>1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317</v>
      </c>
      <c r="F20" s="550" t="s">
        <v>318</v>
      </c>
      <c r="G20" s="548">
        <v>0</v>
      </c>
      <c r="H20" s="548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0" t="s">
        <v>321</v>
      </c>
      <c r="G21" s="548">
        <v>0</v>
      </c>
      <c r="H21" s="548">
        <v>0</v>
      </c>
    </row>
    <row r="22" spans="1:8" ht="24">
      <c r="A22" s="304" t="s">
        <v>322</v>
      </c>
      <c r="B22" s="305" t="s">
        <v>323</v>
      </c>
      <c r="C22" s="46">
        <v>6</v>
      </c>
      <c r="D22" s="46">
        <v>12</v>
      </c>
      <c r="E22" s="304" t="s">
        <v>324</v>
      </c>
      <c r="F22" s="550" t="s">
        <v>325</v>
      </c>
      <c r="G22" s="548">
        <v>0</v>
      </c>
      <c r="H22" s="548">
        <v>0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0" t="s">
        <v>329</v>
      </c>
      <c r="G23" s="548">
        <v>0</v>
      </c>
      <c r="H23" s="548">
        <v>0</v>
      </c>
    </row>
    <row r="24" spans="1:18" ht="12">
      <c r="A24" s="298" t="s">
        <v>330</v>
      </c>
      <c r="B24" s="305" t="s">
        <v>331</v>
      </c>
      <c r="C24" s="46">
        <v>0</v>
      </c>
      <c r="D24" s="46">
        <v>0</v>
      </c>
      <c r="E24" s="301" t="s">
        <v>102</v>
      </c>
      <c r="F24" s="552" t="s">
        <v>332</v>
      </c>
      <c r="G24" s="546">
        <f>SUM(G19:G23)</f>
        <v>1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1"/>
      <c r="H25" s="551"/>
    </row>
    <row r="26" spans="1:14" ht="12">
      <c r="A26" s="301" t="s">
        <v>75</v>
      </c>
      <c r="B26" s="306" t="s">
        <v>334</v>
      </c>
      <c r="C26" s="49">
        <f>SUM(C22:C25)</f>
        <v>6</v>
      </c>
      <c r="D26" s="49">
        <f>SUM(D22:D25)</f>
        <v>12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335</v>
      </c>
      <c r="B28" s="293" t="s">
        <v>336</v>
      </c>
      <c r="C28" s="50">
        <f>C26+C19</f>
        <v>5535</v>
      </c>
      <c r="D28" s="50">
        <f>D26+D19</f>
        <v>4351</v>
      </c>
      <c r="E28" s="127" t="s">
        <v>337</v>
      </c>
      <c r="F28" s="552" t="s">
        <v>338</v>
      </c>
      <c r="G28" s="546">
        <f>G13+G15+G24</f>
        <v>6121</v>
      </c>
      <c r="H28" s="546">
        <f>H13+H15+H24</f>
        <v>4491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339</v>
      </c>
      <c r="B30" s="293" t="s">
        <v>340</v>
      </c>
      <c r="C30" s="50">
        <f>IF((G28-C28)&gt;0,G28-C28,0)</f>
        <v>586</v>
      </c>
      <c r="D30" s="50">
        <f>IF((H28-D28)&gt;0,H28-D28,0)</f>
        <v>140</v>
      </c>
      <c r="E30" s="127" t="s">
        <v>341</v>
      </c>
      <c r="F30" s="552" t="s">
        <v>342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847</v>
      </c>
      <c r="B31" s="306" t="s">
        <v>343</v>
      </c>
      <c r="C31" s="46"/>
      <c r="D31" s="46"/>
      <c r="E31" s="296" t="s">
        <v>850</v>
      </c>
      <c r="F31" s="550" t="s">
        <v>344</v>
      </c>
      <c r="G31" s="548"/>
      <c r="H31" s="548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0" t="s">
        <v>348</v>
      </c>
      <c r="G32" s="548">
        <v>0</v>
      </c>
      <c r="H32" s="548">
        <v>0</v>
      </c>
    </row>
    <row r="33" spans="1:18" ht="12">
      <c r="A33" s="128" t="s">
        <v>349</v>
      </c>
      <c r="B33" s="306" t="s">
        <v>350</v>
      </c>
      <c r="C33" s="49">
        <f>C28+C31+C32</f>
        <v>5535</v>
      </c>
      <c r="D33" s="49">
        <f>D28+D31+D32</f>
        <v>4351</v>
      </c>
      <c r="E33" s="127" t="s">
        <v>351</v>
      </c>
      <c r="F33" s="552" t="s">
        <v>352</v>
      </c>
      <c r="G33" s="53">
        <f>G32+G31+G28</f>
        <v>6121</v>
      </c>
      <c r="H33" s="53">
        <f>H32+H31+H28</f>
        <v>4491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353</v>
      </c>
      <c r="B34" s="293" t="s">
        <v>354</v>
      </c>
      <c r="C34" s="50">
        <f>IF((G33-C33)&gt;0,G33-C33,0)</f>
        <v>586</v>
      </c>
      <c r="D34" s="50">
        <f>IF((H33-D33)&gt;0,H33-D33,0)</f>
        <v>140</v>
      </c>
      <c r="E34" s="128" t="s">
        <v>355</v>
      </c>
      <c r="F34" s="552" t="s">
        <v>356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1"/>
      <c r="H36" s="551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5"/>
      <c r="G37" s="551"/>
      <c r="H37" s="551"/>
    </row>
    <row r="38" spans="1:8" ht="12">
      <c r="A38" s="311" t="s">
        <v>363</v>
      </c>
      <c r="B38" s="310" t="s">
        <v>364</v>
      </c>
      <c r="C38" s="126"/>
      <c r="D38" s="126"/>
      <c r="E38" s="308"/>
      <c r="F38" s="555"/>
      <c r="G38" s="551"/>
      <c r="H38" s="551"/>
    </row>
    <row r="39" spans="1:18" ht="12">
      <c r="A39" s="312" t="s">
        <v>365</v>
      </c>
      <c r="B39" s="129" t="s">
        <v>366</v>
      </c>
      <c r="C39" s="460">
        <f>+IF((G33-C33-C35)&gt;0,G33-C33-C35,0)</f>
        <v>586</v>
      </c>
      <c r="D39" s="460">
        <f>+IF((H33-D33-D35)&gt;0,H33-D33-D35,0)</f>
        <v>140</v>
      </c>
      <c r="E39" s="313" t="s">
        <v>367</v>
      </c>
      <c r="F39" s="556" t="s">
        <v>368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6" t="s">
        <v>371</v>
      </c>
      <c r="G40" s="548">
        <v>0</v>
      </c>
      <c r="H40" s="548">
        <v>0</v>
      </c>
    </row>
    <row r="41" spans="1:18" ht="12">
      <c r="A41" s="127" t="s">
        <v>372</v>
      </c>
      <c r="B41" s="292" t="s">
        <v>373</v>
      </c>
      <c r="C41" s="52">
        <f>IF(C39-C40&gt;0,C39-C40,0)</f>
        <v>586</v>
      </c>
      <c r="D41" s="52">
        <f>IF(D39-D40&gt;0,D39-D40,0)</f>
        <v>140</v>
      </c>
      <c r="E41" s="127" t="s">
        <v>374</v>
      </c>
      <c r="F41" s="556" t="s">
        <v>375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376</v>
      </c>
      <c r="B42" s="292" t="s">
        <v>377</v>
      </c>
      <c r="C42" s="53">
        <f>C33+C35+C39</f>
        <v>6121</v>
      </c>
      <c r="D42" s="53">
        <f>D33+D35+D39</f>
        <v>4491</v>
      </c>
      <c r="E42" s="128" t="s">
        <v>378</v>
      </c>
      <c r="F42" s="129" t="s">
        <v>379</v>
      </c>
      <c r="G42" s="53">
        <f>G39+G33</f>
        <v>6121</v>
      </c>
      <c r="H42" s="53">
        <f>H39+H33</f>
        <v>4491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1" t="s">
        <v>854</v>
      </c>
      <c r="B45" s="581"/>
      <c r="C45" s="581"/>
      <c r="D45" s="581"/>
      <c r="E45" s="581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3" t="s">
        <v>271</v>
      </c>
      <c r="B48" s="575" t="s">
        <v>874</v>
      </c>
      <c r="C48" s="427" t="s">
        <v>380</v>
      </c>
      <c r="D48" s="590"/>
      <c r="E48" s="590"/>
      <c r="F48" s="590"/>
      <c r="G48" s="590"/>
      <c r="H48" s="590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777</v>
      </c>
      <c r="D50" s="591"/>
      <c r="E50" s="591"/>
      <c r="F50" s="591"/>
      <c r="G50" s="591"/>
      <c r="H50" s="591"/>
    </row>
    <row r="51" spans="1:8" ht="12.75">
      <c r="A51" s="562"/>
      <c r="B51" s="558"/>
      <c r="C51" s="425"/>
      <c r="D51" s="169" t="s">
        <v>867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9" right="0.2362204724409449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B54" sqref="B5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"БЪЛГАРСКА  РОЗА  СЕВТОПОЛИС"АД</v>
      </c>
      <c r="C4" s="539" t="s">
        <v>1</v>
      </c>
      <c r="D4" s="539">
        <f>'справка №1-БАЛАНС'!H3</f>
        <v>123007916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0" t="s">
        <v>3</v>
      </c>
      <c r="D5" s="539">
        <f>'справка №1-БАЛАНС'!H4</f>
        <v>814</v>
      </c>
    </row>
    <row r="6" spans="1:6" ht="12" customHeight="1">
      <c r="A6" s="471" t="s">
        <v>4</v>
      </c>
      <c r="B6" s="506" t="str">
        <f>'справка №1-БАЛАНС'!E5</f>
        <v>неодитиран към 31.03.2014г.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2491</v>
      </c>
      <c r="D10" s="54">
        <v>1830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-1172</v>
      </c>
      <c r="D11" s="54">
        <v>-1209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-691</v>
      </c>
      <c r="D13" s="54">
        <v>-661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-424</v>
      </c>
      <c r="D14" s="54">
        <v>84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116</v>
      </c>
      <c r="D15" s="54">
        <v>-138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-2</v>
      </c>
      <c r="D17" s="54">
        <v>-6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0</v>
      </c>
      <c r="D18" s="54">
        <v>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-29</v>
      </c>
      <c r="D19" s="54">
        <v>133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289</v>
      </c>
      <c r="D20" s="55">
        <f>SUM(D10:D19)</f>
        <v>36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-215</v>
      </c>
      <c r="D22" s="54">
        <v>-81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-215</v>
      </c>
      <c r="D32" s="55">
        <f>SUM(D22:D31)</f>
        <v>-81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-126</v>
      </c>
      <c r="D37" s="54">
        <v>-132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-126</v>
      </c>
      <c r="D42" s="55">
        <f>SUM(D34:D41)</f>
        <v>-132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-52</v>
      </c>
      <c r="D43" s="55">
        <f>D42+D32+D20</f>
        <v>-177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1022</v>
      </c>
      <c r="D44" s="132">
        <v>1251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970</v>
      </c>
      <c r="D45" s="55">
        <f>D44+D43</f>
        <v>1074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970</v>
      </c>
      <c r="D46" s="56">
        <v>1074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82"/>
      <c r="D50" s="582"/>
      <c r="G50" s="133"/>
      <c r="H50" s="133"/>
    </row>
    <row r="51" spans="1:8" ht="12">
      <c r="A51" s="318"/>
      <c r="B51" s="318" t="s">
        <v>862</v>
      </c>
      <c r="C51" s="319"/>
      <c r="D51" s="319"/>
      <c r="G51" s="133"/>
      <c r="H51" s="133"/>
    </row>
    <row r="52" spans="1:8" ht="12">
      <c r="A52" s="318"/>
      <c r="B52" s="436" t="s">
        <v>777</v>
      </c>
      <c r="C52" s="582"/>
      <c r="D52" s="582"/>
      <c r="G52" s="133"/>
      <c r="H52" s="133"/>
    </row>
    <row r="53" spans="1:8" ht="12.75">
      <c r="A53" s="318"/>
      <c r="B53" s="169" t="s">
        <v>868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2" header="0.5118110236220472" footer="0.5118110236220472"/>
  <pageSetup horizontalDpi="300" verticalDpi="300" orientation="landscape" paperSize="9" scale="6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D32" sqref="D32:F32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0" customFormat="1" ht="15" customHeight="1">
      <c r="A3" s="467" t="s">
        <v>0</v>
      </c>
      <c r="B3" s="594" t="str">
        <f>'справка №1-БАЛАНС'!E3</f>
        <v>"БЪЛГАРСКА  РОЗА  СЕВТОПОЛИС"АД</v>
      </c>
      <c r="C3" s="594"/>
      <c r="D3" s="594"/>
      <c r="E3" s="594"/>
      <c r="F3" s="594"/>
      <c r="G3" s="594"/>
      <c r="H3" s="594"/>
      <c r="I3" s="594"/>
      <c r="J3" s="476"/>
      <c r="K3" s="596" t="s">
        <v>1</v>
      </c>
      <c r="L3" s="596"/>
      <c r="M3" s="478">
        <f>'справка №1-БАЛАНС'!H3</f>
        <v>123007916</v>
      </c>
      <c r="N3" s="2"/>
    </row>
    <row r="4" spans="1:15" s="530" customFormat="1" ht="13.5" customHeight="1">
      <c r="A4" s="467" t="s">
        <v>459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>
        <f>'справка №1-БАЛАНС'!H4</f>
        <v>814</v>
      </c>
      <c r="N4" s="3"/>
      <c r="O4" s="3"/>
    </row>
    <row r="5" spans="1:14" s="530" customFormat="1" ht="12.75" customHeight="1">
      <c r="A5" s="467" t="s">
        <v>4</v>
      </c>
      <c r="B5" s="598" t="str">
        <f>'справка №1-БАЛАНС'!E5</f>
        <v>неодитиран към 31.03.2014г.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1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1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12066</v>
      </c>
      <c r="D11" s="58">
        <f>'справка №1-БАЛАНС'!H19</f>
        <v>3028</v>
      </c>
      <c r="E11" s="58">
        <f>'справка №1-БАЛАНС'!H20</f>
        <v>0</v>
      </c>
      <c r="F11" s="58">
        <f>'справка №1-БАЛАНС'!H22</f>
        <v>654</v>
      </c>
      <c r="G11" s="58">
        <f>'справка №1-БАЛАНС'!H23</f>
        <v>0</v>
      </c>
      <c r="H11" s="60"/>
      <c r="I11" s="58">
        <f>'справка №1-БАЛАНС'!H28+'справка №1-БАЛАНС'!H31</f>
        <v>8382</v>
      </c>
      <c r="J11" s="58">
        <f>'справка №1-БАЛАНС'!H29+'справка №1-БАЛАНС'!H32</f>
        <v>0</v>
      </c>
      <c r="K11" s="60"/>
      <c r="L11" s="344">
        <f>SUM(C11:K11)</f>
        <v>24130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>
        <v>0</v>
      </c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12066</v>
      </c>
      <c r="D15" s="61">
        <f aca="true" t="shared" si="2" ref="D15:M15">D11+D12</f>
        <v>3028</v>
      </c>
      <c r="E15" s="61">
        <f t="shared" si="2"/>
        <v>0</v>
      </c>
      <c r="F15" s="61">
        <f t="shared" si="2"/>
        <v>654</v>
      </c>
      <c r="G15" s="61">
        <f t="shared" si="2"/>
        <v>0</v>
      </c>
      <c r="H15" s="61">
        <f t="shared" si="2"/>
        <v>0</v>
      </c>
      <c r="I15" s="61">
        <f t="shared" si="2"/>
        <v>8382</v>
      </c>
      <c r="J15" s="61">
        <f t="shared" si="2"/>
        <v>0</v>
      </c>
      <c r="K15" s="61">
        <f t="shared" si="2"/>
        <v>0</v>
      </c>
      <c r="L15" s="344">
        <f t="shared" si="1"/>
        <v>24130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586</v>
      </c>
      <c r="J16" s="345">
        <f>+'справка №1-БАЛАНС'!G32</f>
        <v>0</v>
      </c>
      <c r="K16" s="60"/>
      <c r="L16" s="344">
        <f t="shared" si="1"/>
        <v>586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>
        <v>0</v>
      </c>
      <c r="E19" s="60"/>
      <c r="F19" s="60">
        <v>0</v>
      </c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>
        <v>0</v>
      </c>
      <c r="E20" s="60"/>
      <c r="F20" s="60">
        <v>0</v>
      </c>
      <c r="G20" s="60"/>
      <c r="H20" s="60"/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>
        <v>0</v>
      </c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0</v>
      </c>
      <c r="D28" s="60"/>
      <c r="E28" s="60"/>
      <c r="F28" s="60"/>
      <c r="G28" s="60"/>
      <c r="H28" s="60"/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12066</v>
      </c>
      <c r="D29" s="59">
        <f aca="true" t="shared" si="6" ref="D29:M29">D17+D20+D21+D24+D28+D27+D15+D16</f>
        <v>3028</v>
      </c>
      <c r="E29" s="59">
        <f t="shared" si="6"/>
        <v>0</v>
      </c>
      <c r="F29" s="59">
        <f t="shared" si="6"/>
        <v>654</v>
      </c>
      <c r="G29" s="59">
        <f t="shared" si="6"/>
        <v>0</v>
      </c>
      <c r="H29" s="59">
        <f t="shared" si="6"/>
        <v>0</v>
      </c>
      <c r="I29" s="59">
        <f t="shared" si="6"/>
        <v>8968</v>
      </c>
      <c r="J29" s="59">
        <f t="shared" si="6"/>
        <v>0</v>
      </c>
      <c r="K29" s="59">
        <f t="shared" si="6"/>
        <v>0</v>
      </c>
      <c r="L29" s="344">
        <f t="shared" si="1"/>
        <v>24716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12066</v>
      </c>
      <c r="D32" s="59">
        <f t="shared" si="7"/>
        <v>3028</v>
      </c>
      <c r="E32" s="59">
        <f t="shared" si="7"/>
        <v>0</v>
      </c>
      <c r="F32" s="59">
        <f t="shared" si="7"/>
        <v>654</v>
      </c>
      <c r="G32" s="59">
        <f t="shared" si="7"/>
        <v>0</v>
      </c>
      <c r="H32" s="59">
        <f t="shared" si="7"/>
        <v>0</v>
      </c>
      <c r="I32" s="59">
        <f t="shared" si="7"/>
        <v>8968</v>
      </c>
      <c r="J32" s="59">
        <f t="shared" si="7"/>
        <v>0</v>
      </c>
      <c r="K32" s="59">
        <f t="shared" si="7"/>
        <v>0</v>
      </c>
      <c r="L32" s="344">
        <f t="shared" si="1"/>
        <v>24716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93" t="s">
        <v>815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.75">
      <c r="A39" s="534"/>
      <c r="B39" s="535"/>
      <c r="C39" s="536"/>
      <c r="D39" s="536"/>
      <c r="E39" s="536" t="s">
        <v>861</v>
      </c>
      <c r="F39" s="536"/>
      <c r="G39" s="536"/>
      <c r="H39" s="536"/>
      <c r="I39" s="536"/>
      <c r="J39" s="536"/>
      <c r="K39" s="536"/>
      <c r="L39" s="169" t="s">
        <v>867</v>
      </c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62" bottom="0.4330708661417323" header="0.35433070866141736" footer="0.2362204724409449"/>
  <pageSetup horizontalDpi="300" verticalDpi="3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SheetLayoutView="100" workbookViewId="0" topLeftCell="A4">
      <selection activeCell="L12" sqref="L1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576"/>
      <c r="N1" s="349"/>
      <c r="O1" s="349"/>
      <c r="P1" s="349"/>
      <c r="Q1" s="349"/>
      <c r="R1" s="349"/>
    </row>
    <row r="2" spans="1:18" ht="16.5" customHeight="1">
      <c r="A2" s="611" t="s">
        <v>382</v>
      </c>
      <c r="B2" s="612"/>
      <c r="C2" s="613" t="str">
        <f>'справка №1-БАЛАНС'!E3</f>
        <v>"БЪЛГАРСКА  РОЗА  СЕВТОПОЛИС"АД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123007916</v>
      </c>
      <c r="P2" s="483"/>
      <c r="Q2" s="483"/>
      <c r="R2" s="524"/>
    </row>
    <row r="3" spans="1:18" ht="15">
      <c r="A3" s="611" t="s">
        <v>4</v>
      </c>
      <c r="B3" s="612"/>
      <c r="C3" s="614" t="str">
        <f>'справка №1-БАЛАНС'!E5</f>
        <v>неодитиран към 31.03.2014г.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>
        <f>'справка №1-БАЛАНС'!H4</f>
        <v>814</v>
      </c>
      <c r="P3" s="486"/>
      <c r="Q3" s="486"/>
      <c r="R3" s="525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1716</v>
      </c>
      <c r="E9" s="189">
        <v>0</v>
      </c>
      <c r="F9" s="189">
        <v>0</v>
      </c>
      <c r="G9" s="74">
        <f>D9+E9-F9</f>
        <v>1716</v>
      </c>
      <c r="H9" s="65"/>
      <c r="I9" s="65"/>
      <c r="J9" s="74">
        <f>G9+H9-I9</f>
        <v>1716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13125</v>
      </c>
      <c r="E10" s="189">
        <v>0</v>
      </c>
      <c r="F10" s="189">
        <v>0</v>
      </c>
      <c r="G10" s="74">
        <f aca="true" t="shared" si="2" ref="G10:G39">D10+E10-F10</f>
        <v>13125</v>
      </c>
      <c r="H10" s="65"/>
      <c r="I10" s="65"/>
      <c r="J10" s="74">
        <f aca="true" t="shared" si="3" ref="J10:J39">G10+H10-I10</f>
        <v>13125</v>
      </c>
      <c r="K10" s="65">
        <v>1743</v>
      </c>
      <c r="L10" s="65">
        <v>65</v>
      </c>
      <c r="M10" s="65">
        <v>0</v>
      </c>
      <c r="N10" s="74">
        <f aca="true" t="shared" si="4" ref="N10:N39">K10+L10-M10</f>
        <v>1808</v>
      </c>
      <c r="O10" s="65"/>
      <c r="P10" s="65"/>
      <c r="Q10" s="74">
        <f t="shared" si="0"/>
        <v>1808</v>
      </c>
      <c r="R10" s="74">
        <f t="shared" si="1"/>
        <v>11317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7997</v>
      </c>
      <c r="E11" s="189">
        <v>13</v>
      </c>
      <c r="F11" s="189">
        <v>0</v>
      </c>
      <c r="G11" s="74">
        <f t="shared" si="2"/>
        <v>8010</v>
      </c>
      <c r="H11" s="65"/>
      <c r="I11" s="65"/>
      <c r="J11" s="74">
        <f t="shared" si="3"/>
        <v>8010</v>
      </c>
      <c r="K11" s="65">
        <v>3537</v>
      </c>
      <c r="L11" s="65">
        <v>166</v>
      </c>
      <c r="M11" s="65">
        <v>0</v>
      </c>
      <c r="N11" s="74">
        <f t="shared" si="4"/>
        <v>3703</v>
      </c>
      <c r="O11" s="65"/>
      <c r="P11" s="65"/>
      <c r="Q11" s="74">
        <f t="shared" si="0"/>
        <v>3703</v>
      </c>
      <c r="R11" s="74">
        <f t="shared" si="1"/>
        <v>4307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249</v>
      </c>
      <c r="E12" s="189">
        <v>0</v>
      </c>
      <c r="F12" s="189">
        <v>0</v>
      </c>
      <c r="G12" s="74">
        <f t="shared" si="2"/>
        <v>249</v>
      </c>
      <c r="H12" s="65"/>
      <c r="I12" s="65"/>
      <c r="J12" s="74">
        <f t="shared" si="3"/>
        <v>249</v>
      </c>
      <c r="K12" s="65">
        <v>171</v>
      </c>
      <c r="L12" s="65">
        <v>1</v>
      </c>
      <c r="M12" s="65">
        <v>0</v>
      </c>
      <c r="N12" s="74">
        <f t="shared" si="4"/>
        <v>172</v>
      </c>
      <c r="O12" s="65"/>
      <c r="P12" s="65"/>
      <c r="Q12" s="74">
        <f t="shared" si="0"/>
        <v>172</v>
      </c>
      <c r="R12" s="74">
        <f t="shared" si="1"/>
        <v>77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918</v>
      </c>
      <c r="E13" s="189">
        <v>206</v>
      </c>
      <c r="F13" s="189">
        <v>0</v>
      </c>
      <c r="G13" s="74">
        <f t="shared" si="2"/>
        <v>1124</v>
      </c>
      <c r="H13" s="65"/>
      <c r="I13" s="65"/>
      <c r="J13" s="74">
        <f t="shared" si="3"/>
        <v>1124</v>
      </c>
      <c r="K13" s="65">
        <v>383</v>
      </c>
      <c r="L13" s="65">
        <v>29</v>
      </c>
      <c r="M13" s="65">
        <v>0</v>
      </c>
      <c r="N13" s="74">
        <f t="shared" si="4"/>
        <v>412</v>
      </c>
      <c r="O13" s="65"/>
      <c r="P13" s="65"/>
      <c r="Q13" s="74">
        <f t="shared" si="0"/>
        <v>412</v>
      </c>
      <c r="R13" s="74">
        <f t="shared" si="1"/>
        <v>712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751</v>
      </c>
      <c r="E14" s="189">
        <v>6</v>
      </c>
      <c r="F14" s="189">
        <v>0</v>
      </c>
      <c r="G14" s="74">
        <f t="shared" si="2"/>
        <v>757</v>
      </c>
      <c r="H14" s="65"/>
      <c r="I14" s="65"/>
      <c r="J14" s="74">
        <f t="shared" si="3"/>
        <v>757</v>
      </c>
      <c r="K14" s="65">
        <v>441</v>
      </c>
      <c r="L14" s="65">
        <v>14</v>
      </c>
      <c r="M14" s="65">
        <v>0</v>
      </c>
      <c r="N14" s="74">
        <f t="shared" si="4"/>
        <v>455</v>
      </c>
      <c r="O14" s="65"/>
      <c r="P14" s="65"/>
      <c r="Q14" s="74">
        <f t="shared" si="0"/>
        <v>455</v>
      </c>
      <c r="R14" s="74">
        <f t="shared" si="1"/>
        <v>302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851</v>
      </c>
      <c r="B15" s="374" t="s">
        <v>852</v>
      </c>
      <c r="C15" s="456" t="s">
        <v>853</v>
      </c>
      <c r="D15" s="457">
        <v>139</v>
      </c>
      <c r="E15" s="457">
        <v>10</v>
      </c>
      <c r="F15" s="457">
        <v>20</v>
      </c>
      <c r="G15" s="74">
        <f t="shared" si="2"/>
        <v>129</v>
      </c>
      <c r="H15" s="458"/>
      <c r="I15" s="458"/>
      <c r="J15" s="74">
        <f t="shared" si="3"/>
        <v>129</v>
      </c>
      <c r="K15" s="458">
        <v>0</v>
      </c>
      <c r="L15" s="458">
        <v>0</v>
      </c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129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24895</v>
      </c>
      <c r="E17" s="194">
        <f>SUM(E9:E16)</f>
        <v>235</v>
      </c>
      <c r="F17" s="194">
        <f>SUM(F9:F16)</f>
        <v>20</v>
      </c>
      <c r="G17" s="74">
        <f t="shared" si="2"/>
        <v>25110</v>
      </c>
      <c r="H17" s="75">
        <f>SUM(H9:H16)</f>
        <v>0</v>
      </c>
      <c r="I17" s="75">
        <f>SUM(I9:I16)</f>
        <v>0</v>
      </c>
      <c r="J17" s="74">
        <f t="shared" si="3"/>
        <v>25110</v>
      </c>
      <c r="K17" s="75">
        <f>SUM(K9:K16)</f>
        <v>6275</v>
      </c>
      <c r="L17" s="75">
        <f>SUM(L9:L16)</f>
        <v>275</v>
      </c>
      <c r="M17" s="75">
        <f>SUM(M9:M16)</f>
        <v>0</v>
      </c>
      <c r="N17" s="74">
        <f t="shared" si="4"/>
        <v>6550</v>
      </c>
      <c r="O17" s="75">
        <f>SUM(O9:O16)</f>
        <v>0</v>
      </c>
      <c r="P17" s="75">
        <f>SUM(P9:P16)</f>
        <v>0</v>
      </c>
      <c r="Q17" s="74">
        <f t="shared" si="5"/>
        <v>6550</v>
      </c>
      <c r="R17" s="74">
        <f t="shared" si="6"/>
        <v>18560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>
        <v>0</v>
      </c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>
        <v>0</v>
      </c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26</v>
      </c>
      <c r="E22" s="189">
        <v>0</v>
      </c>
      <c r="F22" s="189">
        <v>0</v>
      </c>
      <c r="G22" s="74">
        <f t="shared" si="2"/>
        <v>26</v>
      </c>
      <c r="H22" s="65"/>
      <c r="I22" s="65"/>
      <c r="J22" s="74">
        <f t="shared" si="3"/>
        <v>26</v>
      </c>
      <c r="K22" s="65">
        <v>26</v>
      </c>
      <c r="L22" s="65">
        <v>0</v>
      </c>
      <c r="M22" s="65">
        <v>0</v>
      </c>
      <c r="N22" s="74">
        <f t="shared" si="4"/>
        <v>26</v>
      </c>
      <c r="O22" s="65"/>
      <c r="P22" s="65"/>
      <c r="Q22" s="74">
        <f t="shared" si="5"/>
        <v>26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>
        <v>0</v>
      </c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>
        <v>0</v>
      </c>
      <c r="L24" s="65">
        <v>0</v>
      </c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26</v>
      </c>
      <c r="H25" s="66">
        <f t="shared" si="7"/>
        <v>0</v>
      </c>
      <c r="I25" s="66">
        <f t="shared" si="7"/>
        <v>0</v>
      </c>
      <c r="J25" s="67">
        <f t="shared" si="3"/>
        <v>26</v>
      </c>
      <c r="K25" s="66">
        <f t="shared" si="7"/>
        <v>26</v>
      </c>
      <c r="L25" s="66">
        <f t="shared" si="7"/>
        <v>0</v>
      </c>
      <c r="M25" s="66">
        <f t="shared" si="7"/>
        <v>0</v>
      </c>
      <c r="N25" s="67">
        <f t="shared" si="4"/>
        <v>26</v>
      </c>
      <c r="O25" s="66">
        <f t="shared" si="7"/>
        <v>0</v>
      </c>
      <c r="P25" s="66">
        <f t="shared" si="7"/>
        <v>0</v>
      </c>
      <c r="Q25" s="67">
        <f t="shared" si="5"/>
        <v>26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24921</v>
      </c>
      <c r="E40" s="438">
        <f>E17+E18+E19+E25+E38+E39</f>
        <v>235</v>
      </c>
      <c r="F40" s="438">
        <f aca="true" t="shared" si="13" ref="F40:R40">F17+F18+F19+F25+F38+F39</f>
        <v>20</v>
      </c>
      <c r="G40" s="438">
        <f t="shared" si="13"/>
        <v>25136</v>
      </c>
      <c r="H40" s="438">
        <f t="shared" si="13"/>
        <v>0</v>
      </c>
      <c r="I40" s="438">
        <f t="shared" si="13"/>
        <v>0</v>
      </c>
      <c r="J40" s="438">
        <f t="shared" si="13"/>
        <v>25136</v>
      </c>
      <c r="K40" s="438">
        <f t="shared" si="13"/>
        <v>6301</v>
      </c>
      <c r="L40" s="438">
        <f t="shared" si="13"/>
        <v>275</v>
      </c>
      <c r="M40" s="438">
        <f t="shared" si="13"/>
        <v>0</v>
      </c>
      <c r="N40" s="438">
        <f t="shared" si="13"/>
        <v>6576</v>
      </c>
      <c r="O40" s="438">
        <f t="shared" si="13"/>
        <v>0</v>
      </c>
      <c r="P40" s="438">
        <f t="shared" si="13"/>
        <v>0</v>
      </c>
      <c r="Q40" s="438">
        <f t="shared" si="13"/>
        <v>6576</v>
      </c>
      <c r="R40" s="438">
        <f t="shared" si="13"/>
        <v>18560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/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860</v>
      </c>
      <c r="I44" s="356"/>
      <c r="J44" s="356"/>
      <c r="K44" s="610"/>
      <c r="L44" s="610"/>
      <c r="M44" s="610"/>
      <c r="N44" s="610"/>
      <c r="O44" s="599" t="s">
        <v>777</v>
      </c>
      <c r="P44" s="600"/>
      <c r="Q44" s="600"/>
      <c r="R44" s="600"/>
    </row>
    <row r="45" spans="1:18" ht="25.5">
      <c r="A45" s="349"/>
      <c r="B45" s="349"/>
      <c r="C45" s="349"/>
      <c r="D45" s="529"/>
      <c r="E45" s="529"/>
      <c r="F45" s="529"/>
      <c r="G45" s="349"/>
      <c r="H45" s="349"/>
      <c r="I45" s="349"/>
      <c r="J45" s="349" t="s">
        <v>861</v>
      </c>
      <c r="K45" s="349"/>
      <c r="L45" s="349"/>
      <c r="M45" s="349"/>
      <c r="N45" s="349"/>
      <c r="O45" s="349"/>
      <c r="P45" s="169" t="s">
        <v>867</v>
      </c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3">
      <selection activeCell="D97" sqref="D9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605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3"/>
      <c r="F2" s="99"/>
    </row>
    <row r="3" spans="1:15" ht="13.5" customHeight="1">
      <c r="A3" s="493" t="s">
        <v>382</v>
      </c>
      <c r="B3" s="621" t="str">
        <f>'справка №1-БАЛАНС'!E3</f>
        <v>"БЪЛГАРСКА  РОЗА  СЕВТОПОЛИС"АД</v>
      </c>
      <c r="C3" s="622"/>
      <c r="D3" s="524" t="s">
        <v>1</v>
      </c>
      <c r="E3" s="107">
        <f>'справка №1-БАЛАНС'!H3</f>
        <v>123007916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неодитиран към 31.03.2014г.</v>
      </c>
      <c r="C4" s="620"/>
      <c r="D4" s="525" t="s">
        <v>3</v>
      </c>
      <c r="E4" s="107">
        <f>'справка №1-БАЛАНС'!H4</f>
        <v>814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462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>
        <v>0</v>
      </c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5593</v>
      </c>
      <c r="D24" s="119">
        <f>SUM(D25:D27)</f>
        <v>5593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/>
      <c r="D25" s="108">
        <v>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5593</v>
      </c>
      <c r="D26" s="108">
        <v>5593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2</v>
      </c>
      <c r="D28" s="108">
        <v>2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44</v>
      </c>
      <c r="D29" s="108">
        <v>44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>
        <v>50</v>
      </c>
      <c r="D30" s="108">
        <v>50</v>
      </c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165</v>
      </c>
      <c r="D33" s="105">
        <f>SUM(D34:D37)</f>
        <v>165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32</v>
      </c>
      <c r="D34" s="108">
        <v>32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133</v>
      </c>
      <c r="D37" s="108">
        <v>133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581</v>
      </c>
      <c r="D38" s="105">
        <f>SUM(D39:D42)</f>
        <v>581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581</v>
      </c>
      <c r="D42" s="108">
        <v>581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6435</v>
      </c>
      <c r="D43" s="104">
        <f>D24+D28+D29+D31+D30+D32+D33+D38</f>
        <v>6435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6435</v>
      </c>
      <c r="D44" s="103">
        <f>D43+D21+D19+D9</f>
        <v>6435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>
        <v>0</v>
      </c>
      <c r="D53" s="108"/>
      <c r="E53" s="119">
        <f>C53-D53</f>
        <v>0</v>
      </c>
      <c r="F53" s="108">
        <v>0</v>
      </c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/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730</v>
      </c>
      <c r="D56" s="103">
        <f>D57+D59</f>
        <v>0</v>
      </c>
      <c r="E56" s="119">
        <f t="shared" si="1"/>
        <v>730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694</v>
      </c>
      <c r="B58" s="397" t="s">
        <v>695</v>
      </c>
      <c r="C58" s="109">
        <v>0</v>
      </c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>
        <v>730</v>
      </c>
      <c r="D59" s="108"/>
      <c r="E59" s="119">
        <f t="shared" si="1"/>
        <v>730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>
        <v>0</v>
      </c>
      <c r="D61" s="108"/>
      <c r="E61" s="119">
        <f t="shared" si="1"/>
        <v>0</v>
      </c>
      <c r="F61" s="110">
        <v>0</v>
      </c>
    </row>
    <row r="62" spans="1:6" ht="12">
      <c r="A62" s="396" t="s">
        <v>140</v>
      </c>
      <c r="B62" s="397" t="s">
        <v>700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>
        <v>144</v>
      </c>
      <c r="D64" s="108"/>
      <c r="E64" s="119">
        <f t="shared" si="1"/>
        <v>144</v>
      </c>
      <c r="F64" s="110">
        <v>0</v>
      </c>
    </row>
    <row r="65" spans="1:6" ht="12">
      <c r="A65" s="396" t="s">
        <v>705</v>
      </c>
      <c r="B65" s="397" t="s">
        <v>706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874</v>
      </c>
      <c r="D66" s="103">
        <f>D52+D56+D61+D62+D63+D64</f>
        <v>0</v>
      </c>
      <c r="E66" s="119">
        <f t="shared" si="1"/>
        <v>874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121</v>
      </c>
      <c r="D68" s="108"/>
      <c r="E68" s="119">
        <f t="shared" si="1"/>
        <v>121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716</v>
      </c>
      <c r="B73" s="397" t="s">
        <v>717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690</v>
      </c>
      <c r="B75" s="397" t="s">
        <v>720</v>
      </c>
      <c r="C75" s="103">
        <f>C76+C78</f>
        <v>399</v>
      </c>
      <c r="D75" s="103">
        <f>D76+D78</f>
        <v>399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399</v>
      </c>
      <c r="D76" s="108">
        <v>399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>
        <v>0</v>
      </c>
      <c r="D77" s="109">
        <v>0</v>
      </c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>
        <v>0</v>
      </c>
      <c r="D79" s="109">
        <v>0</v>
      </c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732</v>
      </c>
      <c r="B82" s="397" t="s">
        <v>733</v>
      </c>
      <c r="C82" s="108"/>
      <c r="D82" s="108"/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738</v>
      </c>
      <c r="B85" s="397" t="s">
        <v>739</v>
      </c>
      <c r="C85" s="104">
        <f>SUM(C86:C90)+C94</f>
        <v>1677</v>
      </c>
      <c r="D85" s="104">
        <f>SUM(D86:D90)+D94</f>
        <v>1677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742</v>
      </c>
      <c r="B87" s="397" t="s">
        <v>743</v>
      </c>
      <c r="C87" s="108">
        <v>1123</v>
      </c>
      <c r="D87" s="108">
        <v>1123</v>
      </c>
      <c r="E87" s="119">
        <f t="shared" si="1"/>
        <v>0</v>
      </c>
      <c r="F87" s="108">
        <v>0</v>
      </c>
    </row>
    <row r="88" spans="1:6" ht="12">
      <c r="A88" s="396" t="s">
        <v>744</v>
      </c>
      <c r="B88" s="397" t="s">
        <v>745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746</v>
      </c>
      <c r="B89" s="397" t="s">
        <v>747</v>
      </c>
      <c r="C89" s="108">
        <v>228</v>
      </c>
      <c r="D89" s="108">
        <v>228</v>
      </c>
      <c r="E89" s="119">
        <f t="shared" si="1"/>
        <v>0</v>
      </c>
      <c r="F89" s="108">
        <v>0</v>
      </c>
    </row>
    <row r="90" spans="1:16" ht="12">
      <c r="A90" s="396" t="s">
        <v>748</v>
      </c>
      <c r="B90" s="397" t="s">
        <v>749</v>
      </c>
      <c r="C90" s="103">
        <f>SUM(C91:C93)</f>
        <v>255</v>
      </c>
      <c r="D90" s="103">
        <f>SUM(D91:D93)</f>
        <v>255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658</v>
      </c>
      <c r="B92" s="397" t="s">
        <v>752</v>
      </c>
      <c r="C92" s="108">
        <v>194</v>
      </c>
      <c r="D92" s="108">
        <v>194</v>
      </c>
      <c r="E92" s="119">
        <f t="shared" si="1"/>
        <v>0</v>
      </c>
      <c r="F92" s="108">
        <v>0</v>
      </c>
    </row>
    <row r="93" spans="1:6" ht="12">
      <c r="A93" s="396" t="s">
        <v>662</v>
      </c>
      <c r="B93" s="397" t="s">
        <v>753</v>
      </c>
      <c r="C93" s="108">
        <v>61</v>
      </c>
      <c r="D93" s="108">
        <v>61</v>
      </c>
      <c r="E93" s="119">
        <f t="shared" si="1"/>
        <v>0</v>
      </c>
      <c r="F93" s="108">
        <v>0</v>
      </c>
    </row>
    <row r="94" spans="1:6" ht="12">
      <c r="A94" s="396" t="s">
        <v>754</v>
      </c>
      <c r="B94" s="397" t="s">
        <v>755</v>
      </c>
      <c r="C94" s="108">
        <v>71</v>
      </c>
      <c r="D94" s="108">
        <v>71</v>
      </c>
      <c r="E94" s="119">
        <f t="shared" si="1"/>
        <v>0</v>
      </c>
      <c r="F94" s="108">
        <v>0</v>
      </c>
    </row>
    <row r="95" spans="1:6" ht="12">
      <c r="A95" s="396" t="s">
        <v>756</v>
      </c>
      <c r="B95" s="397" t="s">
        <v>757</v>
      </c>
      <c r="C95" s="108">
        <v>181</v>
      </c>
      <c r="D95" s="108">
        <v>181</v>
      </c>
      <c r="E95" s="119">
        <f t="shared" si="1"/>
        <v>0</v>
      </c>
      <c r="F95" s="110">
        <v>0</v>
      </c>
    </row>
    <row r="96" spans="1:16" ht="12">
      <c r="A96" s="398" t="s">
        <v>758</v>
      </c>
      <c r="B96" s="407" t="s">
        <v>759</v>
      </c>
      <c r="C96" s="104">
        <f>C85+C80+C75+C71+C95</f>
        <v>2257</v>
      </c>
      <c r="D96" s="104">
        <f>D85+D80+D75+D71+D95</f>
        <v>2257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3252</v>
      </c>
      <c r="D97" s="104">
        <f>D96+D68+D66</f>
        <v>2257</v>
      </c>
      <c r="E97" s="104">
        <f>E96+E68+E66</f>
        <v>995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462</v>
      </c>
      <c r="B100" s="395" t="s">
        <v>463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/>
      <c r="D103" s="108">
        <v>0</v>
      </c>
      <c r="E103" s="108"/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773</v>
      </c>
      <c r="B105" s="395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776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873</v>
      </c>
      <c r="B109" s="616"/>
      <c r="C109" s="616" t="s">
        <v>380</v>
      </c>
      <c r="D109" s="616"/>
      <c r="E109" s="616"/>
      <c r="F109" s="616"/>
    </row>
    <row r="110" spans="1:6" ht="12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5" t="s">
        <v>777</v>
      </c>
      <c r="D111" s="615"/>
      <c r="E111" s="615"/>
      <c r="F111" s="615"/>
    </row>
    <row r="112" spans="1:6" ht="12">
      <c r="A112" s="349"/>
      <c r="B112" s="388"/>
      <c r="C112" s="34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A11" sqref="A11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"БЪЛГАРСКА  РОЗА  СЕВТОПОЛИС"АД</v>
      </c>
      <c r="C4" s="623"/>
      <c r="D4" s="623"/>
      <c r="E4" s="623"/>
      <c r="F4" s="623"/>
      <c r="G4" s="629" t="s">
        <v>1</v>
      </c>
      <c r="H4" s="629"/>
      <c r="I4" s="500">
        <f>'справка №1-БАЛАНС'!H3</f>
        <v>123007916</v>
      </c>
    </row>
    <row r="5" spans="1:9" ht="15">
      <c r="A5" s="501" t="s">
        <v>4</v>
      </c>
      <c r="B5" s="624" t="str">
        <f>'справка №1-БАЛАНС'!E5</f>
        <v>неодитиран към 31.03.2014г.</v>
      </c>
      <c r="C5" s="624"/>
      <c r="D5" s="624"/>
      <c r="E5" s="624"/>
      <c r="F5" s="624"/>
      <c r="G5" s="627" t="s">
        <v>3</v>
      </c>
      <c r="H5" s="628"/>
      <c r="I5" s="500">
        <f>'справка №1-БАЛАНС'!H4</f>
        <v>814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18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8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19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877</v>
      </c>
      <c r="B30" s="626"/>
      <c r="C30" s="626"/>
      <c r="D30" s="459" t="s">
        <v>815</v>
      </c>
      <c r="E30" s="625"/>
      <c r="F30" s="625"/>
      <c r="G30" s="625"/>
      <c r="H30" s="420" t="s">
        <v>777</v>
      </c>
      <c r="I30" s="625"/>
      <c r="J30" s="625"/>
    </row>
    <row r="31" spans="1:9" s="519" customFormat="1" ht="12">
      <c r="A31" s="349"/>
      <c r="B31" s="388"/>
      <c r="C31" s="349"/>
      <c r="D31" s="521"/>
      <c r="E31" s="521" t="s">
        <v>861</v>
      </c>
      <c r="F31" s="521"/>
      <c r="G31" s="521"/>
      <c r="H31" s="521"/>
      <c r="I31" s="349" t="s">
        <v>864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7480314960629921" top="0.5511811023622047" bottom="0.4724409448818898" header="0.5118110236220472" footer="0.5118110236220472"/>
  <pageSetup horizontalDpi="300" verticalDpi="3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8"/>
  <sheetViews>
    <sheetView workbookViewId="0" topLeftCell="A1">
      <selection activeCell="E44" sqref="E44"/>
    </sheetView>
  </sheetViews>
  <sheetFormatPr defaultColWidth="9.00390625" defaultRowHeight="12.75"/>
  <cols>
    <col min="1" max="1" width="42.00390625" style="509" customWidth="1"/>
    <col min="2" max="2" width="8.125" style="517" customWidth="1"/>
    <col min="3" max="3" width="24.00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"БЪЛГАРСКА  РОЗА  СЕВТОПОЛИС"АД</v>
      </c>
      <c r="C5" s="630"/>
      <c r="D5" s="630"/>
      <c r="E5" s="568" t="s">
        <v>1</v>
      </c>
      <c r="F5" s="451">
        <f>'справка №1-БАЛАНС'!H3</f>
        <v>123007916</v>
      </c>
    </row>
    <row r="6" spans="1:13" ht="15" customHeight="1">
      <c r="A6" s="27" t="s">
        <v>818</v>
      </c>
      <c r="B6" s="632" t="str">
        <f>'справка №1-БАЛАНС'!E5</f>
        <v>неодитиран към 31.03.2014г.</v>
      </c>
      <c r="C6" s="632"/>
      <c r="D6" s="632"/>
      <c r="E6" s="569" t="s">
        <v>3</v>
      </c>
      <c r="F6" s="567">
        <f>'справка №1-БАЛАНС'!H4</f>
        <v>814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570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95</v>
      </c>
      <c r="D12" s="441">
        <v>95</v>
      </c>
      <c r="E12" s="441"/>
      <c r="F12" s="443">
        <f>C12-E12</f>
        <v>95</v>
      </c>
    </row>
    <row r="13" spans="1:6" ht="12.75">
      <c r="A13" s="36" t="s">
        <v>827</v>
      </c>
      <c r="B13" s="37"/>
      <c r="C13" s="441"/>
      <c r="D13" s="441"/>
      <c r="E13" s="441"/>
      <c r="F13" s="443">
        <f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>C14-E14</f>
        <v>0</v>
      </c>
    </row>
    <row r="15" spans="1:16" ht="11.25" customHeight="1">
      <c r="A15" s="38" t="s">
        <v>562</v>
      </c>
      <c r="B15" s="39" t="s">
        <v>828</v>
      </c>
      <c r="C15" s="429">
        <f>SUM(C12:C14)</f>
        <v>95</v>
      </c>
      <c r="D15" s="429"/>
      <c r="E15" s="429">
        <f>SUM(E12:E14)</f>
        <v>0</v>
      </c>
      <c r="F15" s="442">
        <f>SUM(F12:F14)</f>
        <v>95</v>
      </c>
      <c r="G15" s="514"/>
      <c r="H15" s="514"/>
      <c r="I15" s="514"/>
      <c r="J15" s="514"/>
      <c r="K15" s="514"/>
      <c r="L15" s="514"/>
      <c r="M15" s="514"/>
      <c r="N15" s="514"/>
      <c r="O15" s="514"/>
      <c r="P15" s="514"/>
    </row>
    <row r="16" spans="1:6" ht="16.5" customHeight="1">
      <c r="A16" s="36" t="s">
        <v>829</v>
      </c>
      <c r="B16" s="40"/>
      <c r="C16" s="429"/>
      <c r="D16" s="429"/>
      <c r="E16" s="429"/>
      <c r="F16" s="442"/>
    </row>
    <row r="17" spans="1:6" ht="12.75">
      <c r="A17" s="36" t="s">
        <v>541</v>
      </c>
      <c r="B17" s="40"/>
      <c r="C17" s="441"/>
      <c r="D17" s="441"/>
      <c r="E17" s="441"/>
      <c r="F17" s="443">
        <f>C17-E17</f>
        <v>0</v>
      </c>
    </row>
    <row r="18" spans="1:6" ht="12.75">
      <c r="A18" s="36" t="s">
        <v>544</v>
      </c>
      <c r="B18" s="40"/>
      <c r="C18" s="441"/>
      <c r="D18" s="441"/>
      <c r="E18" s="441"/>
      <c r="F18" s="443">
        <f>C18-E18</f>
        <v>0</v>
      </c>
    </row>
    <row r="19" spans="1:6" ht="12.75">
      <c r="A19" s="36" t="s">
        <v>547</v>
      </c>
      <c r="B19" s="40"/>
      <c r="C19" s="441"/>
      <c r="D19" s="441"/>
      <c r="E19" s="441"/>
      <c r="F19" s="443">
        <f>C19-E19</f>
        <v>0</v>
      </c>
    </row>
    <row r="20" spans="1:16" ht="15" customHeight="1">
      <c r="A20" s="38" t="s">
        <v>579</v>
      </c>
      <c r="B20" s="39" t="s">
        <v>830</v>
      </c>
      <c r="C20" s="429">
        <f>SUM(C17:C19)</f>
        <v>0</v>
      </c>
      <c r="D20" s="429"/>
      <c r="E20" s="429">
        <f>SUM(E17:E19)</f>
        <v>0</v>
      </c>
      <c r="F20" s="442">
        <f>SUM(F17:F19)</f>
        <v>0</v>
      </c>
      <c r="G20" s="514"/>
      <c r="H20" s="514"/>
      <c r="I20" s="514"/>
      <c r="J20" s="514"/>
      <c r="K20" s="514"/>
      <c r="L20" s="514"/>
      <c r="M20" s="514"/>
      <c r="N20" s="514"/>
      <c r="O20" s="514"/>
      <c r="P20" s="514"/>
    </row>
    <row r="21" spans="1:6" ht="12.75" customHeight="1">
      <c r="A21" s="36" t="s">
        <v>831</v>
      </c>
      <c r="B21" s="40"/>
      <c r="C21" s="429"/>
      <c r="D21" s="429"/>
      <c r="E21" s="429"/>
      <c r="F21" s="442"/>
    </row>
    <row r="22" spans="1:6" ht="12.75">
      <c r="A22" s="36" t="s">
        <v>541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544</v>
      </c>
      <c r="B23" s="40"/>
      <c r="C23" s="441"/>
      <c r="D23" s="441"/>
      <c r="E23" s="441"/>
      <c r="F23" s="443">
        <f>C23-E23</f>
        <v>0</v>
      </c>
    </row>
    <row r="24" spans="1:6" ht="12.75">
      <c r="A24" s="36" t="s">
        <v>547</v>
      </c>
      <c r="B24" s="40"/>
      <c r="C24" s="441"/>
      <c r="D24" s="441"/>
      <c r="E24" s="441"/>
      <c r="F24" s="443">
        <f>C24-E24</f>
        <v>0</v>
      </c>
    </row>
    <row r="25" spans="1:16" ht="12" customHeight="1">
      <c r="A25" s="38" t="s">
        <v>598</v>
      </c>
      <c r="B25" s="39" t="s">
        <v>832</v>
      </c>
      <c r="C25" s="429">
        <f>SUM(C22:C24)</f>
        <v>0</v>
      </c>
      <c r="D25" s="429"/>
      <c r="E25" s="429">
        <f>SUM(E22:E24)</f>
        <v>0</v>
      </c>
      <c r="F25" s="442">
        <f>SUM(F22:F24)</f>
        <v>0</v>
      </c>
      <c r="G25" s="514"/>
      <c r="H25" s="514"/>
      <c r="I25" s="514"/>
      <c r="J25" s="514"/>
      <c r="K25" s="514"/>
      <c r="L25" s="514"/>
      <c r="M25" s="514"/>
      <c r="N25" s="514"/>
      <c r="O25" s="514"/>
      <c r="P25" s="514"/>
    </row>
    <row r="26" spans="1:6" ht="18.75" customHeight="1">
      <c r="A26" s="36" t="s">
        <v>833</v>
      </c>
      <c r="B26" s="40"/>
      <c r="C26" s="429"/>
      <c r="D26" s="429"/>
      <c r="E26" s="429"/>
      <c r="F26" s="442"/>
    </row>
    <row r="27" spans="1:6" ht="12.75">
      <c r="A27" s="36" t="s">
        <v>541</v>
      </c>
      <c r="B27" s="40"/>
      <c r="C27" s="441"/>
      <c r="D27" s="441"/>
      <c r="E27" s="441"/>
      <c r="F27" s="443">
        <f>C27-E27</f>
        <v>0</v>
      </c>
    </row>
    <row r="28" spans="1:6" ht="12.75">
      <c r="A28" s="36" t="s">
        <v>544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547</v>
      </c>
      <c r="B29" s="40"/>
      <c r="C29" s="441"/>
      <c r="D29" s="441"/>
      <c r="E29" s="441"/>
      <c r="F29" s="443">
        <f>C29-E29</f>
        <v>0</v>
      </c>
    </row>
    <row r="30" spans="1:16" ht="14.25" customHeight="1">
      <c r="A30" s="38" t="s">
        <v>834</v>
      </c>
      <c r="B30" s="39" t="s">
        <v>835</v>
      </c>
      <c r="C30" s="429">
        <f>SUM(C27:C29)</f>
        <v>0</v>
      </c>
      <c r="D30" s="429"/>
      <c r="E30" s="429">
        <f>SUM(E27:E29)</f>
        <v>0</v>
      </c>
      <c r="F30" s="442">
        <f>SUM(F27:F29)</f>
        <v>0</v>
      </c>
      <c r="G30" s="514"/>
      <c r="H30" s="514"/>
      <c r="I30" s="514"/>
      <c r="J30" s="514"/>
      <c r="K30" s="514"/>
      <c r="L30" s="514"/>
      <c r="M30" s="514"/>
      <c r="N30" s="514"/>
      <c r="O30" s="514"/>
      <c r="P30" s="514"/>
    </row>
    <row r="31" spans="1:16" ht="20.25" customHeight="1">
      <c r="A31" s="41" t="s">
        <v>836</v>
      </c>
      <c r="B31" s="39" t="s">
        <v>837</v>
      </c>
      <c r="C31" s="429">
        <f>C30+C25+C20+C15</f>
        <v>95</v>
      </c>
      <c r="D31" s="429"/>
      <c r="E31" s="429">
        <f>E30+E25+E20+E15</f>
        <v>0</v>
      </c>
      <c r="F31" s="442">
        <f>F30+F25+F20+F15</f>
        <v>95</v>
      </c>
      <c r="G31" s="514"/>
      <c r="H31" s="514"/>
      <c r="I31" s="514"/>
      <c r="J31" s="514"/>
      <c r="K31" s="514"/>
      <c r="L31" s="514"/>
      <c r="M31" s="514"/>
      <c r="N31" s="514"/>
      <c r="O31" s="514"/>
      <c r="P31" s="514"/>
    </row>
    <row r="32" spans="1:6" ht="15" customHeight="1">
      <c r="A32" s="34" t="s">
        <v>838</v>
      </c>
      <c r="B32" s="39"/>
      <c r="C32" s="429"/>
      <c r="D32" s="429"/>
      <c r="E32" s="429"/>
      <c r="F32" s="442"/>
    </row>
    <row r="33" spans="1:6" ht="14.25" customHeight="1">
      <c r="A33" s="36" t="s">
        <v>825</v>
      </c>
      <c r="B33" s="40"/>
      <c r="C33" s="429"/>
      <c r="D33" s="429"/>
      <c r="E33" s="429"/>
      <c r="F33" s="442"/>
    </row>
    <row r="34" spans="1:6" ht="12.75">
      <c r="A34" s="36" t="s">
        <v>826</v>
      </c>
      <c r="B34" s="40"/>
      <c r="C34" s="441"/>
      <c r="D34" s="441"/>
      <c r="E34" s="441"/>
      <c r="F34" s="443">
        <f>C34-E34</f>
        <v>0</v>
      </c>
    </row>
    <row r="35" spans="1:6" ht="12.75">
      <c r="A35" s="36" t="s">
        <v>827</v>
      </c>
      <c r="B35" s="40"/>
      <c r="C35" s="441"/>
      <c r="D35" s="441"/>
      <c r="E35" s="441"/>
      <c r="F35" s="443">
        <f>C35-E35</f>
        <v>0</v>
      </c>
    </row>
    <row r="36" spans="1:6" ht="12.75">
      <c r="A36" s="36" t="s">
        <v>547</v>
      </c>
      <c r="B36" s="40"/>
      <c r="C36" s="441"/>
      <c r="D36" s="441"/>
      <c r="E36" s="441"/>
      <c r="F36" s="443">
        <f>C36-E36</f>
        <v>0</v>
      </c>
    </row>
    <row r="37" spans="1:16" ht="15" customHeight="1">
      <c r="A37" s="38" t="s">
        <v>562</v>
      </c>
      <c r="B37" s="39" t="s">
        <v>839</v>
      </c>
      <c r="C37" s="429">
        <f>SUM(C34:C36)</f>
        <v>0</v>
      </c>
      <c r="D37" s="429"/>
      <c r="E37" s="429">
        <f>SUM(E34:E36)</f>
        <v>0</v>
      </c>
      <c r="F37" s="442">
        <f>SUM(F34:F36)</f>
        <v>0</v>
      </c>
      <c r="G37" s="514"/>
      <c r="H37" s="514"/>
      <c r="I37" s="514"/>
      <c r="J37" s="514"/>
      <c r="K37" s="514"/>
      <c r="L37" s="514"/>
      <c r="M37" s="514"/>
      <c r="N37" s="514"/>
      <c r="O37" s="514"/>
      <c r="P37" s="514"/>
    </row>
    <row r="38" spans="1:6" ht="15.75" customHeight="1">
      <c r="A38" s="36" t="s">
        <v>829</v>
      </c>
      <c r="B38" s="40"/>
      <c r="C38" s="429"/>
      <c r="D38" s="429"/>
      <c r="E38" s="429"/>
      <c r="F38" s="442"/>
    </row>
    <row r="39" spans="1:6" ht="12.75">
      <c r="A39" s="36" t="s">
        <v>541</v>
      </c>
      <c r="B39" s="40"/>
      <c r="C39" s="441"/>
      <c r="D39" s="441"/>
      <c r="E39" s="441"/>
      <c r="F39" s="443">
        <f>C39-E39</f>
        <v>0</v>
      </c>
    </row>
    <row r="40" spans="1:6" ht="12.75">
      <c r="A40" s="36" t="s">
        <v>544</v>
      </c>
      <c r="B40" s="40"/>
      <c r="C40" s="441"/>
      <c r="D40" s="441"/>
      <c r="E40" s="441"/>
      <c r="F40" s="443">
        <f>C40-E40</f>
        <v>0</v>
      </c>
    </row>
    <row r="41" spans="1:6" ht="12.75">
      <c r="A41" s="36" t="s">
        <v>547</v>
      </c>
      <c r="B41" s="40"/>
      <c r="C41" s="441"/>
      <c r="D41" s="441"/>
      <c r="E41" s="441"/>
      <c r="F41" s="443">
        <f>C41-E41</f>
        <v>0</v>
      </c>
    </row>
    <row r="42" spans="1:16" ht="11.25" customHeight="1">
      <c r="A42" s="38" t="s">
        <v>579</v>
      </c>
      <c r="B42" s="39" t="s">
        <v>840</v>
      </c>
      <c r="C42" s="429">
        <f>SUM(C39:C41)</f>
        <v>0</v>
      </c>
      <c r="D42" s="429"/>
      <c r="E42" s="429">
        <f>SUM(E39:E41)</f>
        <v>0</v>
      </c>
      <c r="F42" s="442">
        <f>SUM(F39:F41)</f>
        <v>0</v>
      </c>
      <c r="G42" s="514"/>
      <c r="H42" s="514"/>
      <c r="I42" s="514"/>
      <c r="J42" s="514"/>
      <c r="K42" s="514"/>
      <c r="L42" s="514"/>
      <c r="M42" s="514"/>
      <c r="N42" s="514"/>
      <c r="O42" s="514"/>
      <c r="P42" s="514"/>
    </row>
    <row r="43" spans="1:6" ht="28.5" customHeight="1">
      <c r="A43" s="36" t="s">
        <v>831</v>
      </c>
      <c r="B43" s="40"/>
      <c r="C43" s="429"/>
      <c r="D43" s="429"/>
      <c r="E43" s="572"/>
      <c r="F43" s="442"/>
    </row>
    <row r="44" spans="1:6" ht="12.75">
      <c r="A44" s="36" t="s">
        <v>541</v>
      </c>
      <c r="B44" s="40"/>
      <c r="C44" s="441"/>
      <c r="D44" s="441"/>
      <c r="E44" s="573"/>
      <c r="F44" s="443">
        <f>C44-E44</f>
        <v>0</v>
      </c>
    </row>
    <row r="45" spans="1:6" ht="12.75">
      <c r="A45" s="36" t="s">
        <v>544</v>
      </c>
      <c r="B45" s="40"/>
      <c r="C45" s="441"/>
      <c r="D45" s="441"/>
      <c r="E45" s="573"/>
      <c r="F45" s="443">
        <f>C45-E45</f>
        <v>0</v>
      </c>
    </row>
    <row r="46" spans="1:6" ht="12.75">
      <c r="A46" s="36" t="s">
        <v>547</v>
      </c>
      <c r="B46" s="40"/>
      <c r="C46" s="441"/>
      <c r="D46" s="441"/>
      <c r="E46" s="573"/>
      <c r="F46" s="443">
        <f>C46-E46</f>
        <v>0</v>
      </c>
    </row>
    <row r="47" spans="1:16" ht="15.75" customHeight="1">
      <c r="A47" s="38" t="s">
        <v>598</v>
      </c>
      <c r="B47" s="39" t="s">
        <v>841</v>
      </c>
      <c r="C47" s="429">
        <f>SUM(C44:C46)</f>
        <v>0</v>
      </c>
      <c r="D47" s="429"/>
      <c r="E47" s="574">
        <f>SUM(E44:E46)</f>
        <v>0</v>
      </c>
      <c r="F47" s="442">
        <f>SUM(F44:F46)</f>
        <v>0</v>
      </c>
      <c r="G47" s="514"/>
      <c r="H47" s="514"/>
      <c r="I47" s="514"/>
      <c r="J47" s="514"/>
      <c r="K47" s="514"/>
      <c r="L47" s="514"/>
      <c r="M47" s="514"/>
      <c r="N47" s="514"/>
      <c r="O47" s="514"/>
      <c r="P47" s="514"/>
    </row>
    <row r="48" spans="1:6" ht="12.75" customHeight="1">
      <c r="A48" s="36" t="s">
        <v>833</v>
      </c>
      <c r="B48" s="40"/>
      <c r="C48" s="429"/>
      <c r="D48" s="429"/>
      <c r="E48" s="574"/>
      <c r="F48" s="442"/>
    </row>
    <row r="49" spans="1:6" ht="12.75">
      <c r="A49" s="36" t="s">
        <v>541</v>
      </c>
      <c r="B49" s="40"/>
      <c r="C49" s="441"/>
      <c r="D49" s="441"/>
      <c r="E49" s="573"/>
      <c r="F49" s="443">
        <f>C49-E49</f>
        <v>0</v>
      </c>
    </row>
    <row r="50" spans="1:6" ht="12.75">
      <c r="A50" s="36" t="s">
        <v>544</v>
      </c>
      <c r="B50" s="40"/>
      <c r="C50" s="441"/>
      <c r="D50" s="441"/>
      <c r="E50" s="573"/>
      <c r="F50" s="443">
        <f>C50-E50</f>
        <v>0</v>
      </c>
    </row>
    <row r="51" spans="1:6" ht="12.75">
      <c r="A51" s="36" t="s">
        <v>547</v>
      </c>
      <c r="B51" s="40"/>
      <c r="C51" s="441"/>
      <c r="D51" s="441"/>
      <c r="E51" s="573"/>
      <c r="F51" s="443">
        <f>C51-E51</f>
        <v>0</v>
      </c>
    </row>
    <row r="52" spans="1:16" ht="17.25" customHeight="1">
      <c r="A52" s="38" t="s">
        <v>834</v>
      </c>
      <c r="B52" s="39" t="s">
        <v>842</v>
      </c>
      <c r="C52" s="429">
        <f>SUM(C49:C51)</f>
        <v>0</v>
      </c>
      <c r="D52" s="429"/>
      <c r="E52" s="574">
        <f>SUM(E49:E51)</f>
        <v>0</v>
      </c>
      <c r="F52" s="442">
        <f>SUM(F49:F51)</f>
        <v>0</v>
      </c>
      <c r="G52" s="514"/>
      <c r="H52" s="514"/>
      <c r="I52" s="514"/>
      <c r="J52" s="514"/>
      <c r="K52" s="514"/>
      <c r="L52" s="514"/>
      <c r="M52" s="514"/>
      <c r="N52" s="514"/>
      <c r="O52" s="514"/>
      <c r="P52" s="514"/>
    </row>
    <row r="53" spans="1:16" ht="19.5" customHeight="1">
      <c r="A53" s="41" t="s">
        <v>843</v>
      </c>
      <c r="B53" s="39" t="s">
        <v>844</v>
      </c>
      <c r="C53" s="429">
        <f>C52+C47+C42+C37</f>
        <v>0</v>
      </c>
      <c r="D53" s="429"/>
      <c r="E53" s="574">
        <f>E52+E47+E42+E37</f>
        <v>0</v>
      </c>
      <c r="F53" s="442">
        <f>F52+F47+F42+F37</f>
        <v>0</v>
      </c>
      <c r="G53" s="514"/>
      <c r="H53" s="514"/>
      <c r="I53" s="514"/>
      <c r="J53" s="514"/>
      <c r="K53" s="514"/>
      <c r="L53" s="514"/>
      <c r="M53" s="514"/>
      <c r="N53" s="514"/>
      <c r="O53" s="514"/>
      <c r="P53" s="514"/>
    </row>
    <row r="54" spans="1:6" ht="19.5" customHeight="1">
      <c r="A54" s="42"/>
      <c r="B54" s="43"/>
      <c r="C54" s="44"/>
      <c r="D54" s="44"/>
      <c r="E54" s="44"/>
      <c r="F54" s="44"/>
    </row>
    <row r="55" spans="1:6" ht="12.75">
      <c r="A55" s="452" t="s">
        <v>877</v>
      </c>
      <c r="B55" s="453"/>
      <c r="C55" s="631" t="s">
        <v>815</v>
      </c>
      <c r="D55" s="631"/>
      <c r="E55" s="631"/>
      <c r="F55" s="631"/>
    </row>
    <row r="56" spans="1:6" ht="12.75">
      <c r="A56" s="515"/>
      <c r="B56" s="516"/>
      <c r="C56" s="571" t="s">
        <v>861</v>
      </c>
      <c r="D56" s="515"/>
      <c r="E56" s="515"/>
      <c r="F56" s="515"/>
    </row>
    <row r="57" spans="1:6" ht="12.75">
      <c r="A57" s="515"/>
      <c r="B57" s="516"/>
      <c r="C57" s="631" t="s">
        <v>858</v>
      </c>
      <c r="D57" s="631"/>
      <c r="E57" s="631"/>
      <c r="F57" s="631"/>
    </row>
    <row r="58" spans="3:5" ht="12.75">
      <c r="C58" s="577" t="s">
        <v>865</v>
      </c>
      <c r="E58" s="515"/>
    </row>
  </sheetData>
  <sheetProtection/>
  <mergeCells count="4">
    <mergeCell ref="B5:D5"/>
    <mergeCell ref="C57:F57"/>
    <mergeCell ref="C55:F55"/>
    <mergeCell ref="B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4:F36 C39:F41 C44:F46 C49:F5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petya3</cp:lastModifiedBy>
  <cp:lastPrinted>2014-04-28T08:22:29Z</cp:lastPrinted>
  <dcterms:created xsi:type="dcterms:W3CDTF">2000-06-29T12:02:40Z</dcterms:created>
  <dcterms:modified xsi:type="dcterms:W3CDTF">2014-04-28T08:22:41Z</dcterms:modified>
  <cp:category/>
  <cp:version/>
  <cp:contentType/>
  <cp:contentStatus/>
</cp:coreProperties>
</file>