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'!$A$1:$I$38</definedName>
    <definedName name="_xlnm.Print_Area" localSheetId="3">'SCF'!$A$1:$E$76</definedName>
    <definedName name="_xlnm.Print_Area" localSheetId="1">'SCI'!$A$1:$G$75</definedName>
    <definedName name="_xlnm.Print_Area" localSheetId="2">'SFP'!$A$1:$H$82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'SCF'!$A$1:$F$46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'SCF'!#REF!,'SCF'!$62:$63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'SEQ'!$A$1:$Q$62</definedName>
    <definedName name="Z_9656BBF7_C4A3_41EC_B0C6_A21B380E3C2F_.wvu.Rows" localSheetId="3" hidden="1">'SCF'!#REF!,'SCF'!$62:$63</definedName>
  </definedNames>
  <calcPr fullCalcOnLoad="1"/>
</workbook>
</file>

<file path=xl/sharedStrings.xml><?xml version="1.0" encoding="utf-8"?>
<sst xmlns="http://schemas.openxmlformats.org/spreadsheetml/2006/main" count="271" uniqueCount="213">
  <si>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</si>
  <si>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</si>
  <si>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</si>
  <si>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</si>
  <si>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</si>
  <si>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</si>
  <si>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</si>
  <si>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</si>
  <si>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</si>
  <si>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</si>
  <si>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</si>
  <si>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</si>
  <si>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</si>
  <si>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</si>
  <si>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</si>
  <si>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</si>
  <si>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</si>
  <si>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</si>
  <si>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</si>
  <si>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</si>
  <si>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</si>
  <si>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</si>
  <si>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</si>
  <si>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</si>
  <si>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</si>
  <si>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</si>
  <si>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</si>
  <si>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</si>
  <si>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</si>
  <si>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</si>
  <si>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</si>
  <si>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</si>
  <si>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</si>
  <si>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</si>
  <si>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</si>
  <si>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</si>
  <si>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</si>
  <si>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</si>
  <si>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</si>
  <si>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</si>
  <si>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</si>
  <si>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</si>
  <si>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</si>
  <si>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</si>
  <si>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</si>
  <si>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</si>
  <si>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</si>
  <si>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</si>
  <si>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</si>
  <si>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</si>
  <si>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</si>
  <si>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</si>
  <si>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</si>
  <si>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</si>
  <si>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</si>
  <si>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</si>
  <si>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</si>
  <si>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</si>
  <si>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</si>
  <si>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</si>
  <si>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</si>
  <si>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</si>
  <si>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</si>
  <si>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</si>
  <si>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</si>
  <si>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</si>
  <si>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</si>
  <si>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</si>
  <si>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</si>
  <si>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</si>
  <si>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</si>
  <si>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</si>
  <si>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</si>
  <si>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</si>
  <si>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</si>
  <si>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</si>
  <si>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</si>
  <si>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</si>
  <si>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</si>
  <si>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</si>
  <si>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</si>
  <si>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</si>
  <si>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</si>
  <si>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</si>
  <si>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</si>
  <si>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</si>
  <si>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</si>
  <si>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</si>
  <si>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</si>
  <si>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</si>
  <si>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</si>
  <si>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</si>
  <si>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</si>
  <si>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</si>
  <si>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</si>
  <si>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</si>
  <si>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</si>
  <si>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</si>
  <si>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</si>
  <si>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</si>
  <si>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</si>
  <si>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</si>
  <si>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</si>
  <si>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</si>
  <si>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</si>
  <si>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</si>
  <si>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</si>
  <si>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</si>
  <si>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</si>
  <si>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</si>
  <si>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</si>
  <si>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</si>
  <si>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</si>
  <si>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</si>
  <si>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</si>
  <si>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</si>
  <si>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</si>
  <si>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</si>
  <si>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</si>
  <si>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</si>
  <si>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</si>
  <si>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</si>
  <si>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</si>
  <si>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</si>
  <si>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</si>
  <si>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</si>
  <si>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</si>
  <si>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</si>
  <si>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</si>
  <si>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</si>
  <si>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</si>
  <si>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</si>
  <si>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</si>
  <si>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</si>
  <si>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</si>
  <si>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</si>
  <si>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</si>
  <si>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</si>
  <si>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</si>
  <si>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</si>
  <si>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</si>
  <si>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</si>
  <si>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</si>
  <si>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</si>
  <si>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</si>
  <si>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</si>
  <si>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</si>
  <si>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</si>
  <si>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</si>
  <si>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</si>
  <si>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</si>
  <si>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</si>
  <si>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</si>
  <si>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</si>
  <si>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</si>
  <si>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</si>
  <si>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</si>
  <si>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</si>
  <si>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</si>
  <si>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</si>
  <si>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</si>
  <si>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</si>
  <si>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</si>
  <si>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</si>
  <si>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</si>
  <si>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</si>
  <si>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</si>
  <si>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</si>
  <si>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</si>
  <si>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Плащания по лизинг</t>
  </si>
  <si>
    <t>Задължения по лизинг</t>
  </si>
  <si>
    <t xml:space="preserve">* дивиденти </t>
  </si>
  <si>
    <t>Иван Бадински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</si>
  <si>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</si>
  <si>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</si>
  <si>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</si>
  <si>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</si>
  <si>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Покупка на инвестиционни имоти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</si>
  <si>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</si>
  <si>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</si>
  <si>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2020 година</t>
  </si>
  <si>
    <t>Промени в собствения капитал за 2020 година</t>
  </si>
  <si>
    <t>31 декември 2020               BGN'000</t>
  </si>
  <si>
    <t>Салдо на 1 януари 2021 година</t>
  </si>
  <si>
    <t>Промени в собствения капитал за 2021 година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</si>
  <si>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</si>
  <si>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</si>
  <si>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 xml:space="preserve"> * нетна печалба за периода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</si>
  <si>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</si>
  <si>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</si>
  <si>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</si>
  <si>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</si>
  <si>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Приложенията на страници от 5 до 147 са неразделна част от консолидирания финансов отчет</t>
  </si>
  <si>
    <t>Постъпления от неконтролиращото участие при емисия на капитал в дъщерни дружества</t>
  </si>
  <si>
    <t>Постъпления от продажба на обратно изкупени собствени акции</t>
  </si>
  <si>
    <t>Последващи преоценки на имоти, машини и оборудване</t>
  </si>
  <si>
    <t>Възстановени данъци върху печалбата</t>
  </si>
  <si>
    <t>Постъпления от продажби на инвестиционни имоти</t>
  </si>
  <si>
    <t>* придобиване на обратно изкупени собствени акции</t>
  </si>
  <si>
    <t>* продажба на обратно изкупени собствени акции</t>
  </si>
  <si>
    <t>за деветмесечния период, завършващ на 30 септември 2021 година</t>
  </si>
  <si>
    <t>1 януари- 30 септември 2021</t>
  </si>
  <si>
    <t>1 януари- 30 септември 2020</t>
  </si>
  <si>
    <t>Обезценка на нетекущи активи извън обхвата на МСФО 9</t>
  </si>
  <si>
    <t>Данък върху дохода, свързан с компонентите на другия всеобхватен доход, които няма да бъдат рекласифицирани</t>
  </si>
  <si>
    <t>30 септември 2021              BGN'000</t>
  </si>
  <si>
    <t>Парични средства и парични еквиваленти на 30 септември</t>
  </si>
  <si>
    <t>Салдо на 30 септември 2021 година</t>
  </si>
  <si>
    <t>Салдо на 30 септември 2020 година</t>
  </si>
  <si>
    <t>* дивиденти от печалба за 2019 година</t>
  </si>
  <si>
    <t>* шестмесечни дивиденти от печалба за 2020 година</t>
  </si>
  <si>
    <t>Бисера Лазарова</t>
  </si>
  <si>
    <t>Постъпления от такси по поръчителства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</si>
</sst>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Times New Roman Cyr"/>
      <family val="1"/>
    </font>
    <font>
      <sz val="11"/>
      <color rgb="FFFF0000"/>
      <name val="Times New Roman Cyr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2" fillId="14" borderId="0" applyNumberFormat="0" applyBorder="0" applyAlignment="0" applyProtection="0"/>
    <xf numFmtId="0" fontId="81" fillId="14" borderId="0" applyNumberFormat="0" applyBorder="0" applyAlignment="0" applyProtection="0"/>
    <xf numFmtId="0" fontId="82" fillId="14" borderId="0" applyNumberFormat="0" applyBorder="0" applyAlignment="0" applyProtection="0"/>
    <xf numFmtId="0" fontId="81" fillId="15" borderId="0" applyNumberFormat="0" applyBorder="0" applyAlignment="0" applyProtection="0"/>
    <xf numFmtId="0" fontId="82" fillId="15" borderId="0" applyNumberFormat="0" applyBorder="0" applyAlignment="0" applyProtection="0"/>
    <xf numFmtId="0" fontId="81" fillId="15" borderId="0" applyNumberFormat="0" applyBorder="0" applyAlignment="0" applyProtection="0"/>
    <xf numFmtId="0" fontId="82" fillId="15" borderId="0" applyNumberFormat="0" applyBorder="0" applyAlignment="0" applyProtection="0"/>
    <xf numFmtId="0" fontId="81" fillId="16" borderId="0" applyNumberFormat="0" applyBorder="0" applyAlignment="0" applyProtection="0"/>
    <xf numFmtId="0" fontId="82" fillId="16" borderId="0" applyNumberFormat="0" applyBorder="0" applyAlignment="0" applyProtection="0"/>
    <xf numFmtId="0" fontId="81" fillId="16" borderId="0" applyNumberFormat="0" applyBorder="0" applyAlignment="0" applyProtection="0"/>
    <xf numFmtId="0" fontId="82" fillId="16" borderId="0" applyNumberFormat="0" applyBorder="0" applyAlignment="0" applyProtection="0"/>
    <xf numFmtId="0" fontId="81" fillId="17" borderId="0" applyNumberFormat="0" applyBorder="0" applyAlignment="0" applyProtection="0"/>
    <xf numFmtId="0" fontId="82" fillId="17" borderId="0" applyNumberFormat="0" applyBorder="0" applyAlignment="0" applyProtection="0"/>
    <xf numFmtId="0" fontId="81" fillId="17" borderId="0" applyNumberFormat="0" applyBorder="0" applyAlignment="0" applyProtection="0"/>
    <xf numFmtId="0" fontId="82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8" borderId="0" applyNumberFormat="0" applyBorder="0" applyAlignment="0" applyProtection="0"/>
    <xf numFmtId="0" fontId="81" fillId="18" borderId="0" applyNumberFormat="0" applyBorder="0" applyAlignment="0" applyProtection="0"/>
    <xf numFmtId="0" fontId="82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19" borderId="0" applyNumberFormat="0" applyBorder="0" applyAlignment="0" applyProtection="0"/>
    <xf numFmtId="0" fontId="81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4" fillId="27" borderId="1" applyNumberFormat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0" fontId="85" fillId="28" borderId="2" applyNumberFormat="0" applyAlignment="0" applyProtection="0"/>
    <xf numFmtId="0" fontId="8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1" fillId="0" borderId="0" applyFont="0" applyFill="0" applyBorder="0" applyAlignment="0" applyProtection="0"/>
    <xf numFmtId="17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Alignment="0" applyProtection="0"/>
    <xf numFmtId="0" fontId="81" fillId="0" borderId="3" applyFont="0" applyFill="0" applyProtection="0">
      <alignment horizontal="center" vertical="center" wrapText="1"/>
    </xf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3" fillId="30" borderId="1" applyNumberFormat="0" applyAlignment="0" applyProtection="0"/>
    <xf numFmtId="0" fontId="93" fillId="30" borderId="1" applyNumberFormat="0" applyAlignment="0" applyProtection="0"/>
    <xf numFmtId="0" fontId="93" fillId="30" borderId="1" applyNumberFormat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5" fillId="31" borderId="0" applyNumberFormat="0" applyBorder="0" applyAlignment="0" applyProtection="0"/>
    <xf numFmtId="0" fontId="96" fillId="31" borderId="0" applyNumberFormat="0" applyBorder="0" applyAlignment="0" applyProtection="0"/>
    <xf numFmtId="0" fontId="95" fillId="31" borderId="0" applyNumberFormat="0" applyBorder="0" applyAlignment="0" applyProtection="0"/>
    <xf numFmtId="0" fontId="9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5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5" fillId="0" borderId="0">
      <alignment/>
      <protection/>
    </xf>
    <xf numFmtId="0" fontId="8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81" fillId="32" borderId="8" applyNumberFormat="0" applyFont="0" applyAlignment="0" applyProtection="0"/>
    <xf numFmtId="0" fontId="97" fillId="27" borderId="9" applyNumberFormat="0" applyAlignment="0" applyProtection="0"/>
    <xf numFmtId="0" fontId="97" fillId="27" borderId="9" applyNumberFormat="0" applyAlignment="0" applyProtection="0"/>
    <xf numFmtId="0" fontId="97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0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1" fillId="0" borderId="0" applyFont="0" applyFill="0" applyBorder="0" applyAlignment="0" applyProtection="0"/>
    <xf numFmtId="175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74" fontId="74" fillId="33" borderId="11" applyFill="0" applyBorder="0">
      <alignment horizontal="center" vertical="center" wrapText="1"/>
      <protection locked="0"/>
    </xf>
  </cellStyleXfs>
  <cellXfs count="380"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1215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5" fontId="12" fillId="0" borderId="1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13" fillId="0" borderId="0" xfId="343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5" fontId="16" fillId="0" borderId="0" xfId="343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3" fillId="0" borderId="0" xfId="1221" applyFont="1" applyFill="1" applyBorder="1" applyAlignment="1">
      <alignment horizontal="center"/>
      <protection/>
    </xf>
    <xf numFmtId="165" fontId="13" fillId="0" borderId="0" xfId="1221" applyNumberFormat="1" applyFont="1" applyFill="1" applyBorder="1" applyAlignment="1">
      <alignment horizontal="center" vertical="center"/>
      <protection/>
    </xf>
    <xf numFmtId="0" fontId="13" fillId="0" borderId="0" xfId="1221" applyFont="1" applyFill="1" applyBorder="1" applyAlignment="1">
      <alignment horizontal="center" vertical="center"/>
      <protection/>
    </xf>
    <xf numFmtId="0" fontId="13" fillId="0" borderId="0" xfId="1221" applyFont="1" applyFill="1" applyBorder="1" applyAlignment="1">
      <alignment horizontal="left" vertical="center"/>
      <protection/>
    </xf>
    <xf numFmtId="165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1221" applyFont="1" applyFill="1" applyBorder="1" applyAlignment="1">
      <alignment horizontal="center" vertical="center"/>
      <protection/>
    </xf>
    <xf numFmtId="165" fontId="13" fillId="0" borderId="0" xfId="1221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5" fillId="0" borderId="0" xfId="1215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1215" applyFont="1" applyFill="1" applyBorder="1" applyAlignment="1">
      <alignment vertical="center"/>
      <protection/>
    </xf>
    <xf numFmtId="0" fontId="21" fillId="0" borderId="0" xfId="1215" applyFont="1" applyFill="1" applyBorder="1" applyAlignment="1">
      <alignment horizontal="right" vertical="center"/>
      <protection/>
    </xf>
    <xf numFmtId="0" fontId="23" fillId="0" borderId="0" xfId="1215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165" fontId="24" fillId="0" borderId="12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right"/>
    </xf>
    <xf numFmtId="0" fontId="13" fillId="0" borderId="0" xfId="1215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1215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5" fontId="24" fillId="0" borderId="13" xfId="1222" applyNumberFormat="1" applyFont="1" applyFill="1" applyBorder="1" applyAlignment="1">
      <alignment horizontal="right" vertical="center"/>
      <protection/>
    </xf>
    <xf numFmtId="165" fontId="24" fillId="0" borderId="0" xfId="1222" applyNumberFormat="1" applyFont="1" applyFill="1" applyBorder="1" applyAlignment="1">
      <alignment horizontal="right" vertical="center"/>
      <protection/>
    </xf>
    <xf numFmtId="165" fontId="27" fillId="0" borderId="0" xfId="0" applyNumberFormat="1" applyFont="1" applyFill="1" applyBorder="1" applyAlignment="1">
      <alignment horizontal="right"/>
    </xf>
    <xf numFmtId="165" fontId="24" fillId="0" borderId="14" xfId="1222" applyNumberFormat="1" applyFont="1" applyFill="1" applyBorder="1" applyAlignment="1">
      <alignment vertical="center"/>
      <protection/>
    </xf>
    <xf numFmtId="165" fontId="10" fillId="0" borderId="0" xfId="0" applyNumberFormat="1" applyFont="1" applyFill="1" applyBorder="1" applyAlignment="1">
      <alignment horizontal="right" vertical="center"/>
    </xf>
    <xf numFmtId="0" fontId="24" fillId="0" borderId="0" xfId="1221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wrapText="1"/>
    </xf>
    <xf numFmtId="165" fontId="24" fillId="0" borderId="13" xfId="1222" applyNumberFormat="1" applyFont="1" applyFill="1" applyBorder="1" applyAlignment="1">
      <alignment vertical="center"/>
      <protection/>
    </xf>
    <xf numFmtId="165" fontId="24" fillId="0" borderId="0" xfId="1222" applyNumberFormat="1" applyFont="1" applyFill="1" applyBorder="1" applyAlignment="1">
      <alignment vertical="center"/>
      <protection/>
    </xf>
    <xf numFmtId="0" fontId="24" fillId="0" borderId="0" xfId="1221" applyFont="1" applyFill="1" applyBorder="1" applyAlignment="1">
      <alignment horizontal="left" vertical="center"/>
      <protection/>
    </xf>
    <xf numFmtId="165" fontId="24" fillId="0" borderId="12" xfId="1222" applyNumberFormat="1" applyFont="1" applyFill="1" applyBorder="1" applyAlignment="1">
      <alignment vertical="center"/>
      <protection/>
    </xf>
    <xf numFmtId="0" fontId="3" fillId="0" borderId="0" xfId="1215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1215" applyFont="1" applyFill="1" applyAlignment="1">
      <alignment horizontal="left" vertical="center"/>
      <protection/>
    </xf>
    <xf numFmtId="165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5" fontId="30" fillId="0" borderId="0" xfId="0" applyNumberFormat="1" applyFont="1" applyFill="1" applyBorder="1" applyAlignment="1">
      <alignment horizontal="right"/>
    </xf>
    <xf numFmtId="0" fontId="13" fillId="0" borderId="0" xfId="1215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1223" applyFont="1" applyFill="1" applyAlignment="1">
      <alignment vertical="center"/>
      <protection/>
    </xf>
    <xf numFmtId="0" fontId="13" fillId="0" borderId="0" xfId="1217" applyFont="1" applyFill="1" applyBorder="1" applyAlignment="1">
      <alignment vertical="center"/>
      <protection/>
    </xf>
    <xf numFmtId="49" fontId="35" fillId="0" borderId="0" xfId="1218" applyNumberFormat="1" applyFont="1" applyFill="1" applyBorder="1" applyAlignment="1">
      <alignment horizontal="right" vertical="center" wrapText="1"/>
      <protection/>
    </xf>
    <xf numFmtId="0" fontId="13" fillId="0" borderId="0" xfId="1217" applyFont="1" applyFill="1">
      <alignment/>
      <protection/>
    </xf>
    <xf numFmtId="15" fontId="36" fillId="0" borderId="0" xfId="1215" applyNumberFormat="1" applyFont="1" applyFill="1" applyBorder="1" applyAlignment="1">
      <alignment horizontal="center" vertical="center" wrapText="1"/>
      <protection/>
    </xf>
    <xf numFmtId="165" fontId="35" fillId="0" borderId="0" xfId="1218" applyNumberFormat="1" applyFont="1" applyFill="1" applyBorder="1" applyAlignment="1">
      <alignment horizontal="right" vertical="center" wrapText="1"/>
      <protection/>
    </xf>
    <xf numFmtId="0" fontId="37" fillId="0" borderId="0" xfId="1217" applyFont="1" applyFill="1" applyBorder="1" applyAlignment="1">
      <alignment horizontal="center"/>
      <protection/>
    </xf>
    <xf numFmtId="165" fontId="13" fillId="0" borderId="0" xfId="1217" applyNumberFormat="1" applyFont="1" applyFill="1">
      <alignment/>
      <protection/>
    </xf>
    <xf numFmtId="0" fontId="12" fillId="0" borderId="0" xfId="1217" applyFont="1" applyFill="1">
      <alignment/>
      <protection/>
    </xf>
    <xf numFmtId="165" fontId="12" fillId="0" borderId="13" xfId="1220" applyNumberFormat="1" applyFont="1" applyFill="1" applyBorder="1" applyAlignment="1">
      <alignment horizontal="right"/>
      <protection/>
    </xf>
    <xf numFmtId="165" fontId="12" fillId="0" borderId="12" xfId="1220" applyNumberFormat="1" applyFont="1" applyFill="1" applyBorder="1" applyAlignment="1">
      <alignment horizontal="right"/>
      <protection/>
    </xf>
    <xf numFmtId="165" fontId="12" fillId="0" borderId="15" xfId="1220" applyNumberFormat="1" applyFont="1" applyFill="1" applyBorder="1" applyAlignment="1">
      <alignment horizontal="right"/>
      <protection/>
    </xf>
    <xf numFmtId="165" fontId="13" fillId="0" borderId="0" xfId="1217" applyNumberFormat="1" applyFont="1" applyFill="1" applyBorder="1" applyAlignment="1">
      <alignment horizontal="right"/>
      <protection/>
    </xf>
    <xf numFmtId="0" fontId="13" fillId="0" borderId="0" xfId="1217" applyFont="1" applyFill="1" applyBorder="1" applyAlignment="1">
      <alignment horizontal="center"/>
      <protection/>
    </xf>
    <xf numFmtId="0" fontId="37" fillId="0" borderId="0" xfId="1217" applyFont="1" applyFill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1217" applyFont="1" applyFill="1" applyAlignment="1">
      <alignment horizontal="center"/>
      <protection/>
    </xf>
    <xf numFmtId="0" fontId="15" fillId="0" borderId="0" xfId="1215" applyFont="1" applyFill="1" applyBorder="1" applyAlignment="1">
      <alignment horizontal="left" vertical="center"/>
      <protection/>
    </xf>
    <xf numFmtId="0" fontId="15" fillId="0" borderId="0" xfId="1215" applyFont="1" applyFill="1" applyBorder="1" applyAlignment="1">
      <alignment horizontal="right" vertical="center"/>
      <protection/>
    </xf>
    <xf numFmtId="0" fontId="21" fillId="0" borderId="0" xfId="1215" applyFont="1" applyFill="1" applyBorder="1" applyAlignment="1">
      <alignment vertical="center"/>
      <protection/>
    </xf>
    <xf numFmtId="0" fontId="6" fillId="0" borderId="0" xfId="1217" applyFont="1" applyFill="1">
      <alignment/>
      <protection/>
    </xf>
    <xf numFmtId="0" fontId="13" fillId="0" borderId="0" xfId="1218" applyNumberFormat="1" applyFont="1" applyFill="1" applyBorder="1" applyAlignment="1" applyProtection="1">
      <alignment vertical="top"/>
      <protection/>
    </xf>
    <xf numFmtId="0" fontId="13" fillId="0" borderId="0" xfId="1218" applyNumberFormat="1" applyFont="1" applyFill="1" applyBorder="1" applyAlignment="1" applyProtection="1">
      <alignment vertical="top"/>
      <protection/>
    </xf>
    <xf numFmtId="0" fontId="13" fillId="0" borderId="0" xfId="1218" applyNumberFormat="1" applyFont="1" applyFill="1" applyBorder="1" applyAlignment="1" applyProtection="1">
      <alignment vertical="top"/>
      <protection locked="0"/>
    </xf>
    <xf numFmtId="0" fontId="21" fillId="0" borderId="0" xfId="1218" applyNumberFormat="1" applyFont="1" applyFill="1" applyBorder="1" applyAlignment="1" applyProtection="1">
      <alignment vertical="top"/>
      <protection locked="0"/>
    </xf>
    <xf numFmtId="0" fontId="12" fillId="0" borderId="0" xfId="1218" applyNumberFormat="1" applyFont="1" applyFill="1" applyBorder="1" applyAlignment="1" applyProtection="1">
      <alignment vertical="center"/>
      <protection/>
    </xf>
    <xf numFmtId="165" fontId="13" fillId="0" borderId="0" xfId="1220" applyNumberFormat="1" applyFont="1" applyFill="1" applyBorder="1" applyAlignment="1">
      <alignment horizontal="right"/>
      <protection/>
    </xf>
    <xf numFmtId="165" fontId="12" fillId="0" borderId="15" xfId="0" applyNumberFormat="1" applyFont="1" applyFill="1" applyBorder="1" applyAlignment="1">
      <alignment horizontal="right"/>
    </xf>
    <xf numFmtId="165" fontId="12" fillId="0" borderId="0" xfId="1218" applyNumberFormat="1" applyFont="1" applyFill="1" applyBorder="1" applyAlignment="1" applyProtection="1">
      <alignment vertical="center"/>
      <protection/>
    </xf>
    <xf numFmtId="0" fontId="12" fillId="0" borderId="12" xfId="1215" applyFont="1" applyFill="1" applyBorder="1" applyAlignment="1">
      <alignment vertical="center"/>
      <protection/>
    </xf>
    <xf numFmtId="0" fontId="12" fillId="0" borderId="16" xfId="1215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0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5" fontId="104" fillId="0" borderId="0" xfId="0" applyNumberFormat="1" applyFont="1" applyFill="1" applyAlignment="1">
      <alignment/>
    </xf>
    <xf numFmtId="165" fontId="105" fillId="0" borderId="0" xfId="122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06" fillId="0" borderId="0" xfId="0" applyFont="1" applyFill="1" applyBorder="1" applyAlignment="1">
      <alignment horizontal="center" wrapText="1"/>
    </xf>
    <xf numFmtId="167" fontId="12" fillId="0" borderId="0" xfId="318" applyNumberFormat="1" applyFont="1" applyFill="1" applyBorder="1" applyAlignment="1" applyProtection="1">
      <alignment vertical="center"/>
      <protection/>
    </xf>
    <xf numFmtId="165" fontId="12" fillId="0" borderId="0" xfId="343" applyNumberFormat="1" applyFont="1" applyFill="1" applyBorder="1" applyAlignment="1">
      <alignment/>
    </xf>
    <xf numFmtId="9" fontId="12" fillId="0" borderId="0" xfId="1275" applyFont="1" applyFill="1" applyBorder="1" applyAlignment="1">
      <alignment horizontal="right"/>
    </xf>
    <xf numFmtId="165" fontId="33" fillId="0" borderId="0" xfId="343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1215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1217" applyNumberFormat="1" applyFont="1" applyFill="1" applyAlignment="1">
      <alignment horizontal="center"/>
      <protection/>
    </xf>
    <xf numFmtId="0" fontId="44" fillId="0" borderId="0" xfId="1217" applyFont="1" applyFill="1" applyBorder="1">
      <alignment/>
      <protection/>
    </xf>
    <xf numFmtId="165" fontId="37" fillId="0" borderId="0" xfId="1217" applyNumberFormat="1" applyFont="1" applyFill="1" applyBorder="1" applyAlignment="1">
      <alignment horizontal="center"/>
      <protection/>
    </xf>
    <xf numFmtId="0" fontId="10" fillId="0" borderId="12" xfId="1224" applyFont="1" applyFill="1" applyBorder="1" applyAlignment="1">
      <alignment vertical="center"/>
      <protection/>
    </xf>
    <xf numFmtId="0" fontId="10" fillId="0" borderId="0" xfId="1224" applyFont="1" applyFill="1" applyBorder="1" applyAlignment="1">
      <alignment vertical="center"/>
      <protection/>
    </xf>
    <xf numFmtId="0" fontId="10" fillId="0" borderId="16" xfId="1224" applyFont="1" applyFill="1" applyBorder="1" applyAlignment="1">
      <alignment vertical="center"/>
      <protection/>
    </xf>
    <xf numFmtId="0" fontId="10" fillId="0" borderId="0" xfId="1224" applyFont="1" applyFill="1" applyBorder="1" applyAlignment="1">
      <alignment horizontal="left" vertical="center"/>
      <protection/>
    </xf>
    <xf numFmtId="15" fontId="45" fillId="0" borderId="0" xfId="1215" applyNumberFormat="1" applyFont="1" applyFill="1" applyBorder="1" applyAlignment="1">
      <alignment horizontal="center" vertical="center" wrapText="1"/>
      <protection/>
    </xf>
    <xf numFmtId="0" fontId="46" fillId="0" borderId="0" xfId="1223" applyFont="1" applyFill="1" applyBorder="1" applyAlignment="1" quotePrefix="1">
      <alignment horizontal="left" vertical="center"/>
      <protection/>
    </xf>
    <xf numFmtId="0" fontId="16" fillId="0" borderId="0" xfId="1217" applyFont="1" applyFill="1" applyBorder="1" applyAlignment="1">
      <alignment vertical="top" wrapText="1"/>
      <protection/>
    </xf>
    <xf numFmtId="165" fontId="13" fillId="0" borderId="0" xfId="1217" applyNumberFormat="1" applyFont="1" applyFill="1" applyBorder="1">
      <alignment/>
      <protection/>
    </xf>
    <xf numFmtId="0" fontId="17" fillId="0" borderId="0" xfId="1217" applyFont="1" applyFill="1" applyBorder="1" applyAlignment="1">
      <alignment vertical="top" wrapText="1"/>
      <protection/>
    </xf>
    <xf numFmtId="165" fontId="13" fillId="0" borderId="0" xfId="1220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1217" applyNumberFormat="1" applyFont="1" applyFill="1" applyBorder="1">
      <alignment/>
      <protection/>
    </xf>
    <xf numFmtId="0" fontId="16" fillId="0" borderId="0" xfId="1217" applyFont="1" applyFill="1" applyBorder="1" applyAlignment="1">
      <alignment vertical="top"/>
      <protection/>
    </xf>
    <xf numFmtId="0" fontId="17" fillId="0" borderId="0" xfId="1217" applyFont="1" applyFill="1" applyBorder="1" applyAlignment="1">
      <alignment vertical="top"/>
      <protection/>
    </xf>
    <xf numFmtId="0" fontId="37" fillId="0" borderId="0" xfId="1217" applyFont="1" applyFill="1" applyBorder="1" applyAlignment="1">
      <alignment horizontal="center" vertical="center"/>
      <protection/>
    </xf>
    <xf numFmtId="168" fontId="37" fillId="0" borderId="0" xfId="1217" applyNumberFormat="1" applyFont="1" applyFill="1" applyBorder="1" applyAlignment="1">
      <alignment horizontal="center"/>
      <protection/>
    </xf>
    <xf numFmtId="165" fontId="12" fillId="0" borderId="0" xfId="1217" applyNumberFormat="1" applyFont="1" applyFill="1" applyBorder="1">
      <alignment/>
      <protection/>
    </xf>
    <xf numFmtId="165" fontId="12" fillId="0" borderId="0" xfId="1217" applyNumberFormat="1" applyFont="1" applyFill="1" applyBorder="1" applyAlignment="1">
      <alignment horizontal="right"/>
      <protection/>
    </xf>
    <xf numFmtId="0" fontId="13" fillId="0" borderId="0" xfId="1217" applyFont="1" applyFill="1" applyBorder="1" applyAlignment="1">
      <alignment vertical="top" wrapText="1"/>
      <protection/>
    </xf>
    <xf numFmtId="0" fontId="13" fillId="0" borderId="0" xfId="1217" applyFont="1" applyFill="1" applyBorder="1">
      <alignment/>
      <protection/>
    </xf>
    <xf numFmtId="0" fontId="12" fillId="0" borderId="0" xfId="1217" applyFont="1" applyFill="1" applyBorder="1" applyAlignment="1">
      <alignment wrapText="1"/>
      <protection/>
    </xf>
    <xf numFmtId="49" fontId="12" fillId="0" borderId="0" xfId="1217" applyNumberFormat="1" applyFont="1" applyFill="1" applyBorder="1" applyAlignment="1">
      <alignment horizontal="center"/>
      <protection/>
    </xf>
    <xf numFmtId="165" fontId="12" fillId="0" borderId="0" xfId="1217" applyNumberFormat="1" applyFont="1" applyFill="1">
      <alignment/>
      <protection/>
    </xf>
    <xf numFmtId="49" fontId="13" fillId="0" borderId="0" xfId="1217" applyNumberFormat="1" applyFont="1" applyFill="1" applyBorder="1" applyAlignment="1">
      <alignment horizontal="right"/>
      <protection/>
    </xf>
    <xf numFmtId="0" fontId="23" fillId="0" borderId="0" xfId="1225" applyFont="1" applyFill="1" applyBorder="1" applyAlignment="1">
      <alignment horizontal="left" vertical="center"/>
      <protection/>
    </xf>
    <xf numFmtId="0" fontId="15" fillId="0" borderId="0" xfId="1215" applyFont="1" applyFill="1" applyBorder="1" applyAlignment="1">
      <alignment vertical="center"/>
      <protection/>
    </xf>
    <xf numFmtId="0" fontId="38" fillId="0" borderId="0" xfId="1215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15" fillId="0" borderId="0" xfId="1215" applyFont="1" applyFill="1" applyBorder="1" applyAlignment="1">
      <alignment horizontal="left"/>
      <protection/>
    </xf>
    <xf numFmtId="0" fontId="37" fillId="0" borderId="0" xfId="1219" applyFont="1" applyFill="1">
      <alignment/>
      <protection/>
    </xf>
    <xf numFmtId="0" fontId="13" fillId="0" borderId="0" xfId="1219" applyFont="1" applyFill="1">
      <alignment/>
      <protection/>
    </xf>
    <xf numFmtId="0" fontId="15" fillId="0" borderId="0" xfId="1215" applyFont="1" applyFill="1" applyBorder="1" applyAlignment="1">
      <alignment horizontal="right"/>
      <protection/>
    </xf>
    <xf numFmtId="165" fontId="43" fillId="0" borderId="0" xfId="1217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167" fontId="28" fillId="0" borderId="0" xfId="343" applyNumberFormat="1" applyFont="1" applyFill="1" applyBorder="1" applyAlignment="1">
      <alignment horizontal="right"/>
    </xf>
    <xf numFmtId="166" fontId="37" fillId="0" borderId="0" xfId="318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2" xfId="1215" applyFont="1" applyFill="1" applyBorder="1" applyAlignment="1">
      <alignment horizontal="left" vertical="center"/>
      <protection/>
    </xf>
    <xf numFmtId="0" fontId="4" fillId="0" borderId="0" xfId="1215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6" fillId="0" borderId="0" xfId="1218" applyFont="1" applyFill="1" applyAlignment="1">
      <alignment horizontal="left"/>
      <protection/>
    </xf>
    <xf numFmtId="0" fontId="6" fillId="0" borderId="0" xfId="1218" applyNumberFormat="1" applyFont="1" applyFill="1" applyBorder="1" applyAlignment="1" applyProtection="1">
      <alignment vertical="top"/>
      <protection/>
    </xf>
    <xf numFmtId="0" fontId="5" fillId="0" borderId="12" xfId="1215" applyFont="1" applyFill="1" applyBorder="1" applyAlignment="1">
      <alignment horizontal="left" vertical="center"/>
      <protection/>
    </xf>
    <xf numFmtId="0" fontId="5" fillId="0" borderId="0" xfId="1215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1218" applyNumberFormat="1" applyFont="1" applyFill="1" applyBorder="1" applyAlignment="1" applyProtection="1">
      <alignment vertical="center" wrapText="1"/>
      <protection/>
    </xf>
    <xf numFmtId="0" fontId="8" fillId="0" borderId="0" xfId="1218" applyNumberFormat="1" applyFont="1" applyFill="1" applyBorder="1" applyAlignment="1" applyProtection="1">
      <alignment vertical="center" wrapText="1"/>
      <protection/>
    </xf>
    <xf numFmtId="0" fontId="50" fillId="0" borderId="0" xfId="1218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left" vertical="top" wrapText="1" indent="1"/>
      <protection/>
    </xf>
    <xf numFmtId="0" fontId="49" fillId="0" borderId="0" xfId="0" applyNumberFormat="1" applyFont="1" applyFill="1" applyBorder="1" applyAlignment="1" applyProtection="1">
      <alignment horizontal="left" vertical="top" indent="1"/>
      <protection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50" fillId="0" borderId="0" xfId="1215" applyFont="1" applyFill="1" applyBorder="1" applyAlignment="1">
      <alignment horizontal="left"/>
      <protection/>
    </xf>
    <xf numFmtId="0" fontId="50" fillId="0" borderId="0" xfId="1215" applyFont="1" applyFill="1" applyBorder="1" applyAlignment="1">
      <alignment horizontal="right"/>
      <protection/>
    </xf>
    <xf numFmtId="0" fontId="52" fillId="0" borderId="0" xfId="1218" applyNumberFormat="1" applyFont="1" applyFill="1" applyBorder="1" applyAlignment="1" applyProtection="1">
      <alignment vertical="top"/>
      <protection/>
    </xf>
    <xf numFmtId="0" fontId="8" fillId="0" borderId="0" xfId="1218" applyFont="1" applyFill="1" applyAlignment="1">
      <alignment horizontal="left"/>
      <protection/>
    </xf>
    <xf numFmtId="0" fontId="8" fillId="0" borderId="0" xfId="1218" applyNumberFormat="1" applyFont="1" applyFill="1" applyBorder="1" applyAlignment="1" applyProtection="1">
      <alignment vertical="top"/>
      <protection/>
    </xf>
    <xf numFmtId="0" fontId="6" fillId="0" borderId="12" xfId="1218" applyNumberFormat="1" applyFont="1" applyFill="1" applyBorder="1" applyAlignment="1" applyProtection="1">
      <alignment vertical="top"/>
      <protection/>
    </xf>
    <xf numFmtId="167" fontId="6" fillId="0" borderId="12" xfId="1218" applyNumberFormat="1" applyFont="1" applyFill="1" applyBorder="1" applyAlignment="1" applyProtection="1">
      <alignment vertical="top"/>
      <protection/>
    </xf>
    <xf numFmtId="167" fontId="6" fillId="0" borderId="0" xfId="12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1218" applyNumberFormat="1" applyFont="1" applyFill="1" applyBorder="1" applyAlignment="1" applyProtection="1">
      <alignment vertical="top"/>
      <protection/>
    </xf>
    <xf numFmtId="0" fontId="6" fillId="0" borderId="0" xfId="1218" applyNumberFormat="1" applyFont="1" applyFill="1" applyBorder="1" applyAlignment="1" applyProtection="1">
      <alignment horizontal="center" vertical="center"/>
      <protection/>
    </xf>
    <xf numFmtId="167" fontId="4" fillId="0" borderId="0" xfId="1218" applyNumberFormat="1" applyFont="1" applyFill="1" applyBorder="1" applyAlignment="1" applyProtection="1">
      <alignment horizontal="center" vertical="center" wrapText="1"/>
      <protection/>
    </xf>
    <xf numFmtId="0" fontId="6" fillId="0" borderId="0" xfId="1218" applyNumberFormat="1" applyFont="1" applyFill="1" applyBorder="1" applyAlignment="1" applyProtection="1">
      <alignment vertical="top"/>
      <protection locked="0"/>
    </xf>
    <xf numFmtId="167" fontId="6" fillId="0" borderId="0" xfId="1218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7" fillId="0" borderId="0" xfId="1218" applyNumberFormat="1" applyFont="1" applyFill="1" applyBorder="1" applyAlignment="1" applyProtection="1">
      <alignment vertical="top"/>
      <protection locked="0"/>
    </xf>
    <xf numFmtId="167" fontId="4" fillId="0" borderId="0" xfId="0" applyNumberFormat="1" applyFont="1" applyFill="1" applyBorder="1" applyAlignment="1">
      <alignment horizontal="right"/>
    </xf>
    <xf numFmtId="0" fontId="48" fillId="0" borderId="0" xfId="1218" applyNumberFormat="1" applyFont="1" applyFill="1" applyBorder="1" applyAlignment="1" applyProtection="1">
      <alignment vertical="center"/>
      <protection/>
    </xf>
    <xf numFmtId="167" fontId="47" fillId="0" borderId="0" xfId="343" applyNumberFormat="1" applyFont="1" applyFill="1" applyBorder="1" applyAlignment="1" applyProtection="1">
      <alignment horizontal="right"/>
      <protection/>
    </xf>
    <xf numFmtId="167" fontId="6" fillId="0" borderId="0" xfId="343" applyNumberFormat="1" applyFont="1" applyFill="1" applyBorder="1" applyAlignment="1" applyProtection="1">
      <alignment horizontal="right"/>
      <protection/>
    </xf>
    <xf numFmtId="167" fontId="48" fillId="0" borderId="0" xfId="1218" applyNumberFormat="1" applyFont="1" applyFill="1" applyBorder="1" applyAlignment="1" applyProtection="1">
      <alignment vertical="center"/>
      <protection/>
    </xf>
    <xf numFmtId="167" fontId="47" fillId="0" borderId="0" xfId="343" applyNumberFormat="1" applyFont="1" applyFill="1" applyBorder="1" applyAlignment="1" applyProtection="1">
      <alignment vertical="center"/>
      <protection/>
    </xf>
    <xf numFmtId="167" fontId="47" fillId="0" borderId="0" xfId="1218" applyNumberFormat="1" applyFont="1" applyFill="1" applyBorder="1" applyAlignment="1" applyProtection="1">
      <alignment vertical="center"/>
      <protection/>
    </xf>
    <xf numFmtId="167" fontId="6" fillId="0" borderId="0" xfId="1218" applyNumberFormat="1" applyFont="1" applyFill="1" applyBorder="1" applyAlignment="1" applyProtection="1">
      <alignment horizontal="right"/>
      <protection/>
    </xf>
    <xf numFmtId="167" fontId="4" fillId="0" borderId="0" xfId="1218" applyNumberFormat="1" applyFont="1" applyFill="1" applyBorder="1" applyAlignment="1" applyProtection="1">
      <alignment horizontal="right"/>
      <protection/>
    </xf>
    <xf numFmtId="167" fontId="4" fillId="0" borderId="0" xfId="1218" applyNumberFormat="1" applyFont="1" applyFill="1" applyBorder="1" applyAlignment="1" applyProtection="1">
      <alignment vertical="center"/>
      <protection/>
    </xf>
    <xf numFmtId="0" fontId="4" fillId="0" borderId="0" xfId="1218" applyNumberFormat="1" applyFont="1" applyFill="1" applyBorder="1" applyAlignment="1" applyProtection="1">
      <alignment vertical="center"/>
      <protection/>
    </xf>
    <xf numFmtId="166" fontId="4" fillId="0" borderId="0" xfId="1218" applyNumberFormat="1" applyFont="1" applyFill="1" applyBorder="1" applyAlignment="1" applyProtection="1">
      <alignment vertical="center"/>
      <protection/>
    </xf>
    <xf numFmtId="167" fontId="6" fillId="0" borderId="0" xfId="318" applyNumberFormat="1" applyFont="1" applyFill="1" applyBorder="1" applyAlignment="1" applyProtection="1">
      <alignment horizontal="right"/>
      <protection/>
    </xf>
    <xf numFmtId="167" fontId="4" fillId="0" borderId="15" xfId="1218" applyNumberFormat="1" applyFont="1" applyFill="1" applyBorder="1" applyAlignment="1" applyProtection="1">
      <alignment horizontal="right"/>
      <protection/>
    </xf>
    <xf numFmtId="167" fontId="4" fillId="0" borderId="0" xfId="318" applyNumberFormat="1" applyFont="1" applyFill="1" applyBorder="1" applyAlignment="1" applyProtection="1">
      <alignment vertical="center"/>
      <protection/>
    </xf>
    <xf numFmtId="167" fontId="6" fillId="0" borderId="0" xfId="318" applyNumberFormat="1" applyFont="1" applyFill="1" applyBorder="1" applyAlignment="1" applyProtection="1">
      <alignment vertical="center"/>
      <protection/>
    </xf>
    <xf numFmtId="167" fontId="4" fillId="0" borderId="0" xfId="318" applyNumberFormat="1" applyFont="1" applyFill="1" applyBorder="1" applyAlignment="1" applyProtection="1">
      <alignment horizontal="right"/>
      <protection/>
    </xf>
    <xf numFmtId="167" fontId="4" fillId="0" borderId="12" xfId="318" applyNumberFormat="1" applyFont="1" applyFill="1" applyBorder="1" applyAlignment="1" applyProtection="1">
      <alignment vertical="center"/>
      <protection/>
    </xf>
    <xf numFmtId="167" fontId="4" fillId="0" borderId="12" xfId="318" applyNumberFormat="1" applyFont="1" applyFill="1" applyBorder="1" applyAlignment="1" applyProtection="1">
      <alignment horizontal="right"/>
      <protection/>
    </xf>
    <xf numFmtId="167" fontId="4" fillId="0" borderId="12" xfId="343" applyNumberFormat="1" applyFont="1" applyFill="1" applyBorder="1" applyAlignment="1" applyProtection="1">
      <alignment horizontal="right"/>
      <protection/>
    </xf>
    <xf numFmtId="167" fontId="6" fillId="0" borderId="0" xfId="1218" applyNumberFormat="1" applyFont="1" applyFill="1" applyBorder="1" applyAlignment="1" applyProtection="1">
      <alignment vertical="center"/>
      <protection/>
    </xf>
    <xf numFmtId="0" fontId="6" fillId="0" borderId="0" xfId="1218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8" fillId="0" borderId="0" xfId="1215" applyFont="1" applyFill="1" applyBorder="1" applyAlignment="1">
      <alignment vertical="center"/>
      <protection/>
    </xf>
    <xf numFmtId="0" fontId="6" fillId="0" borderId="0" xfId="1218" applyNumberFormat="1" applyFont="1" applyFill="1" applyBorder="1" applyAlignment="1" applyProtection="1">
      <alignment horizontal="right"/>
      <protection/>
    </xf>
    <xf numFmtId="0" fontId="47" fillId="0" borderId="0" xfId="1215" applyFont="1" applyFill="1" applyBorder="1" applyAlignment="1">
      <alignment horizontal="right" vertical="center"/>
      <protection/>
    </xf>
    <xf numFmtId="0" fontId="48" fillId="0" borderId="0" xfId="1215" applyFont="1" applyFill="1" applyBorder="1" applyAlignment="1" quotePrefix="1">
      <alignment horizontal="left"/>
      <protection/>
    </xf>
    <xf numFmtId="0" fontId="48" fillId="0" borderId="0" xfId="1218" applyNumberFormat="1" applyFont="1" applyFill="1" applyBorder="1" applyAlignment="1" applyProtection="1" quotePrefix="1">
      <alignment horizontal="right" vertical="top"/>
      <protection/>
    </xf>
    <xf numFmtId="0" fontId="48" fillId="0" borderId="0" xfId="1218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1218" applyNumberFormat="1" applyFont="1" applyFill="1" applyBorder="1" applyAlignment="1" applyProtection="1">
      <alignment horizontal="center" vertical="top" wrapText="1"/>
      <protection/>
    </xf>
    <xf numFmtId="0" fontId="10" fillId="0" borderId="0" xfId="1218" applyNumberFormat="1" applyFont="1" applyFill="1" applyBorder="1" applyAlignment="1" applyProtection="1">
      <alignment vertical="top"/>
      <protection/>
    </xf>
    <xf numFmtId="167" fontId="10" fillId="0" borderId="0" xfId="1218" applyNumberFormat="1" applyFont="1" applyFill="1" applyBorder="1" applyAlignment="1" applyProtection="1">
      <alignment vertical="top"/>
      <protection/>
    </xf>
    <xf numFmtId="0" fontId="10" fillId="0" borderId="0" xfId="1218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7" fontId="10" fillId="0" borderId="0" xfId="1218" applyNumberFormat="1" applyFont="1" applyFill="1" applyBorder="1" applyAlignment="1" applyProtection="1">
      <alignment vertical="top"/>
      <protection locked="0"/>
    </xf>
    <xf numFmtId="0" fontId="3" fillId="0" borderId="0" xfId="1218" applyNumberFormat="1" applyFont="1" applyFill="1" applyBorder="1" applyAlignment="1" applyProtection="1">
      <alignment horizontal="right" wrapText="1"/>
      <protection/>
    </xf>
    <xf numFmtId="167" fontId="24" fillId="0" borderId="13" xfId="343" applyNumberFormat="1" applyFont="1" applyFill="1" applyBorder="1" applyAlignment="1">
      <alignment vertical="center"/>
    </xf>
    <xf numFmtId="167" fontId="12" fillId="0" borderId="0" xfId="1218" applyNumberFormat="1" applyFont="1" applyFill="1" applyBorder="1" applyAlignment="1" applyProtection="1">
      <alignment vertical="center"/>
      <protection/>
    </xf>
    <xf numFmtId="0" fontId="3" fillId="0" borderId="0" xfId="1218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1217" applyFont="1" applyFill="1" applyBorder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7" fontId="6" fillId="0" borderId="12" xfId="318" applyNumberFormat="1" applyFont="1" applyFill="1" applyBorder="1" applyAlignment="1" applyProtection="1">
      <alignment vertical="center"/>
      <protection/>
    </xf>
    <xf numFmtId="0" fontId="13" fillId="0" borderId="0" xfId="1217" applyFont="1" applyFill="1" applyBorder="1" applyAlignment="1">
      <alignment vertical="top"/>
      <protection/>
    </xf>
    <xf numFmtId="167" fontId="0" fillId="0" borderId="0" xfId="0" applyNumberFormat="1" applyFill="1" applyAlignment="1">
      <alignment/>
    </xf>
    <xf numFmtId="167" fontId="6" fillId="0" borderId="12" xfId="318" applyNumberFormat="1" applyFont="1" applyFill="1" applyBorder="1" applyAlignment="1" applyProtection="1">
      <alignment horizontal="right"/>
      <protection/>
    </xf>
    <xf numFmtId="167" fontId="6" fillId="0" borderId="16" xfId="318" applyNumberFormat="1" applyFont="1" applyFill="1" applyBorder="1" applyAlignment="1" applyProtection="1">
      <alignment vertical="center"/>
      <protection/>
    </xf>
    <xf numFmtId="167" fontId="4" fillId="0" borderId="16" xfId="318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167" fontId="107" fillId="0" borderId="0" xfId="343" applyNumberFormat="1" applyFont="1" applyFill="1" applyBorder="1" applyAlignment="1">
      <alignment horizontal="right"/>
    </xf>
    <xf numFmtId="165" fontId="12" fillId="0" borderId="1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 wrapText="1"/>
    </xf>
    <xf numFmtId="0" fontId="13" fillId="0" borderId="0" xfId="1221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 applyProtection="1">
      <alignment vertical="top"/>
      <protection/>
    </xf>
    <xf numFmtId="167" fontId="6" fillId="0" borderId="0" xfId="318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12" fillId="0" borderId="0" xfId="1217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67" fontId="107" fillId="0" borderId="0" xfId="318" applyNumberFormat="1" applyFont="1" applyFill="1" applyBorder="1" applyAlignment="1">
      <alignment horizontal="right"/>
    </xf>
    <xf numFmtId="167" fontId="6" fillId="0" borderId="0" xfId="1218" applyNumberFormat="1" applyFont="1" applyFill="1" applyBorder="1" applyAlignment="1" applyProtection="1">
      <alignment horizontal="right"/>
      <protection/>
    </xf>
    <xf numFmtId="167" fontId="4" fillId="0" borderId="0" xfId="1218" applyNumberFormat="1" applyFont="1" applyFill="1" applyBorder="1" applyAlignment="1" applyProtection="1">
      <alignment horizontal="right"/>
      <protection/>
    </xf>
    <xf numFmtId="167" fontId="4" fillId="0" borderId="0" xfId="1218" applyNumberFormat="1" applyFont="1" applyFill="1" applyBorder="1" applyAlignment="1" applyProtection="1">
      <alignment vertical="center"/>
      <protection/>
    </xf>
    <xf numFmtId="0" fontId="4" fillId="0" borderId="0" xfId="1218" applyNumberFormat="1" applyFont="1" applyFill="1" applyBorder="1" applyAlignment="1" applyProtection="1">
      <alignment vertical="center"/>
      <protection/>
    </xf>
    <xf numFmtId="167" fontId="4" fillId="0" borderId="15" xfId="1218" applyNumberFormat="1" applyFont="1" applyFill="1" applyBorder="1" applyAlignment="1" applyProtection="1">
      <alignment horizontal="right"/>
      <protection/>
    </xf>
    <xf numFmtId="167" fontId="6" fillId="0" borderId="0" xfId="344" applyNumberFormat="1" applyFont="1" applyFill="1" applyBorder="1" applyAlignment="1" applyProtection="1">
      <alignment horizontal="right"/>
      <protection/>
    </xf>
    <xf numFmtId="167" fontId="4" fillId="0" borderId="0" xfId="344" applyNumberFormat="1" applyFont="1" applyFill="1" applyBorder="1" applyAlignment="1" applyProtection="1">
      <alignment vertical="center"/>
      <protection/>
    </xf>
    <xf numFmtId="167" fontId="4" fillId="0" borderId="0" xfId="344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167" fontId="6" fillId="0" borderId="0" xfId="344" applyNumberFormat="1" applyFont="1" applyFill="1" applyBorder="1" applyAlignment="1" applyProtection="1">
      <alignment horizontal="right"/>
      <protection/>
    </xf>
    <xf numFmtId="167" fontId="4" fillId="0" borderId="15" xfId="1218" applyNumberFormat="1" applyFont="1" applyFill="1" applyBorder="1" applyAlignment="1" applyProtection="1">
      <alignment horizontal="right"/>
      <protection/>
    </xf>
    <xf numFmtId="167" fontId="4" fillId="0" borderId="0" xfId="344" applyNumberFormat="1" applyFont="1" applyFill="1" applyBorder="1" applyAlignment="1" applyProtection="1">
      <alignment vertical="center"/>
      <protection/>
    </xf>
    <xf numFmtId="167" fontId="6" fillId="0" borderId="0" xfId="344" applyNumberFormat="1" applyFont="1" applyFill="1" applyBorder="1" applyAlignment="1" applyProtection="1">
      <alignment vertical="center"/>
      <protection/>
    </xf>
    <xf numFmtId="167" fontId="4" fillId="0" borderId="0" xfId="344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7" fillId="0" borderId="0" xfId="1217" applyFont="1" applyFill="1" applyBorder="1" applyAlignment="1">
      <alignment vertical="top" wrapText="1"/>
      <protection/>
    </xf>
    <xf numFmtId="0" fontId="13" fillId="0" borderId="0" xfId="1221" applyFont="1" applyAlignment="1">
      <alignment horizontal="left" vertical="center"/>
      <protection/>
    </xf>
    <xf numFmtId="0" fontId="10" fillId="0" borderId="0" xfId="1221" applyFont="1" applyAlignment="1">
      <alignment horizontal="center" vertical="center"/>
      <protection/>
    </xf>
    <xf numFmtId="0" fontId="3" fillId="0" borderId="0" xfId="122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09" fillId="0" borderId="0" xfId="0" applyFont="1" applyFill="1" applyBorder="1" applyAlignment="1">
      <alignment/>
    </xf>
    <xf numFmtId="0" fontId="49" fillId="0" borderId="0" xfId="1218" applyNumberFormat="1" applyFont="1" applyFill="1" applyBorder="1" applyAlignment="1" applyProtection="1">
      <alignment vertical="top"/>
      <protection/>
    </xf>
    <xf numFmtId="0" fontId="49" fillId="0" borderId="0" xfId="0" applyFont="1" applyAlignment="1">
      <alignment horizontal="left" vertical="top" indent="1"/>
    </xf>
    <xf numFmtId="0" fontId="6" fillId="0" borderId="0" xfId="1218" applyFont="1" applyAlignment="1">
      <alignment horizontal="center" vertical="center"/>
      <protection/>
    </xf>
    <xf numFmtId="167" fontId="6" fillId="0" borderId="16" xfId="343" applyNumberFormat="1" applyFont="1" applyFill="1" applyBorder="1" applyAlignment="1" applyProtection="1">
      <alignment horizontal="right"/>
      <protection/>
    </xf>
    <xf numFmtId="167" fontId="6" fillId="0" borderId="16" xfId="318" applyNumberFormat="1" applyFont="1" applyFill="1" applyBorder="1" applyAlignment="1" applyProtection="1">
      <alignment horizontal="right"/>
      <protection/>
    </xf>
    <xf numFmtId="167" fontId="6" fillId="0" borderId="16" xfId="343" applyNumberFormat="1" applyFont="1" applyFill="1" applyBorder="1" applyAlignment="1" applyProtection="1">
      <alignment vertical="center"/>
      <protection/>
    </xf>
    <xf numFmtId="167" fontId="6" fillId="0" borderId="0" xfId="343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>
      <alignment horizontal="center"/>
    </xf>
    <xf numFmtId="168" fontId="12" fillId="0" borderId="0" xfId="1221" applyNumberFormat="1" applyFont="1" applyFill="1" applyAlignment="1">
      <alignment horizontal="right" vertical="center" wrapText="1"/>
      <protection/>
    </xf>
    <xf numFmtId="0" fontId="10" fillId="0" borderId="0" xfId="1221" applyFont="1" applyFill="1" applyAlignment="1">
      <alignment horizontal="center" vertical="center"/>
      <protection/>
    </xf>
    <xf numFmtId="0" fontId="17" fillId="0" borderId="0" xfId="1217" applyFont="1" applyAlignment="1">
      <alignment vertical="top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right" vertical="top" wrapText="1"/>
    </xf>
    <xf numFmtId="165" fontId="10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left" wrapText="1"/>
    </xf>
    <xf numFmtId="0" fontId="3" fillId="0" borderId="0" xfId="1218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121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4" fillId="0" borderId="0" xfId="1221" applyFont="1" applyFill="1" applyBorder="1" applyAlignment="1">
      <alignment horizontal="center" vertical="center"/>
      <protection/>
    </xf>
    <xf numFmtId="0" fontId="8" fillId="0" borderId="0" xfId="1218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135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2 5" xfId="24"/>
    <cellStyle name="20% - Accent1 3" xfId="25"/>
    <cellStyle name="20% - Accent1 3 2" xfId="26"/>
    <cellStyle name="20% - Accent1 3 2 2" xfId="27"/>
    <cellStyle name="20% - Accent1 3 3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" xfId="36"/>
    <cellStyle name="20% - Accent2 2" xfId="37"/>
    <cellStyle name="20% - Accent2 2 2" xfId="38"/>
    <cellStyle name="20% - Accent2 2 2 2" xfId="39"/>
    <cellStyle name="20% - Accent2 2 2 2 2" xfId="40"/>
    <cellStyle name="20% - Accent2 2 2 3" xfId="41"/>
    <cellStyle name="20% - Accent2 2 3" xfId="42"/>
    <cellStyle name="20% - Accent2 2 3 2" xfId="43"/>
    <cellStyle name="20% - Accent2 2 4" xfId="44"/>
    <cellStyle name="20% - Accent2 2 5" xfId="45"/>
    <cellStyle name="20% - Accent2 3" xfId="46"/>
    <cellStyle name="20% - Accent2 3 2" xfId="47"/>
    <cellStyle name="20% - Accent2 3 2 2" xfId="48"/>
    <cellStyle name="20% - Accent2 3 3" xfId="49"/>
    <cellStyle name="20% - Accent2 4" xfId="50"/>
    <cellStyle name="20% - Accent2 4 2" xfId="51"/>
    <cellStyle name="20% - Accent2 5" xfId="52"/>
    <cellStyle name="20% - Accent2 5 2" xfId="53"/>
    <cellStyle name="20% - Accent2 6" xfId="54"/>
    <cellStyle name="20% - Accent2 6 2" xfId="55"/>
    <cellStyle name="20% - Accent2 7" xfId="56"/>
    <cellStyle name="20% - Accent3" xfId="57"/>
    <cellStyle name="20% - Accent3 2" xfId="58"/>
    <cellStyle name="20% - Accent3 2 2" xfId="59"/>
    <cellStyle name="20% - Accent3 2 2 2" xfId="60"/>
    <cellStyle name="20% - Accent3 2 2 2 2" xfId="61"/>
    <cellStyle name="20% - Accent3 2 2 3" xfId="62"/>
    <cellStyle name="20% - Accent3 2 3" xfId="63"/>
    <cellStyle name="20% - Accent3 2 3 2" xfId="64"/>
    <cellStyle name="20% - Accent3 2 4" xfId="65"/>
    <cellStyle name="20% - Accent3 2 5" xfId="66"/>
    <cellStyle name="20% - Accent3 3" xfId="67"/>
    <cellStyle name="20% - Accent3 3 2" xfId="68"/>
    <cellStyle name="20% - Accent3 3 2 2" xfId="69"/>
    <cellStyle name="20% - Accent3 3 3" xfId="70"/>
    <cellStyle name="20% - Accent3 4" xfId="71"/>
    <cellStyle name="20% - Accent3 4 2" xfId="72"/>
    <cellStyle name="20% - Accent3 5" xfId="73"/>
    <cellStyle name="20% - Accent3 5 2" xfId="74"/>
    <cellStyle name="20% - Accent3 6" xfId="75"/>
    <cellStyle name="20% - Accent3 6 2" xfId="76"/>
    <cellStyle name="20% - Accent3 7" xfId="77"/>
    <cellStyle name="20% - Accent4" xfId="78"/>
    <cellStyle name="20% - Accent4 2" xfId="79"/>
    <cellStyle name="20% - Accent4 2 2" xfId="80"/>
    <cellStyle name="20% - Accent4 2 2 2" xfId="81"/>
    <cellStyle name="20% - Accent4 2 2 2 2" xfId="82"/>
    <cellStyle name="20% - Accent4 2 2 3" xfId="83"/>
    <cellStyle name="20% - Accent4 2 3" xfId="84"/>
    <cellStyle name="20% - Accent4 2 3 2" xfId="85"/>
    <cellStyle name="20% - Accent4 2 4" xfId="86"/>
    <cellStyle name="20% - Accent4 2 5" xfId="87"/>
    <cellStyle name="20% - Accent4 3" xfId="88"/>
    <cellStyle name="20% - Accent4 3 2" xfId="89"/>
    <cellStyle name="20% - Accent4 3 2 2" xfId="90"/>
    <cellStyle name="20% - Accent4 3 3" xfId="91"/>
    <cellStyle name="20% - Accent4 4" xfId="92"/>
    <cellStyle name="20% - Accent4 4 2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5" xfId="99"/>
    <cellStyle name="20% - Accent5 2" xfId="100"/>
    <cellStyle name="20% - Accent5 2 2" xfId="101"/>
    <cellStyle name="20% - Accent5 2 2 2" xfId="102"/>
    <cellStyle name="20% - Accent5 2 2 2 2" xfId="103"/>
    <cellStyle name="20% - Accent5 2 2 3" xfId="104"/>
    <cellStyle name="20% - Accent5 2 3" xfId="105"/>
    <cellStyle name="20% - Accent5 2 3 2" xfId="106"/>
    <cellStyle name="20% - Accent5 2 4" xfId="107"/>
    <cellStyle name="20% - Accent5 2 5" xfId="108"/>
    <cellStyle name="20% - Accent5 3" xfId="109"/>
    <cellStyle name="20% - Accent5 3 2" xfId="110"/>
    <cellStyle name="20% - Accent5 3 2 2" xfId="111"/>
    <cellStyle name="20% - Accent5 3 3" xfId="112"/>
    <cellStyle name="20% - Accent5 4" xfId="113"/>
    <cellStyle name="20% - Accent5 4 2" xfId="114"/>
    <cellStyle name="20% - Accent5 5" xfId="115"/>
    <cellStyle name="20% - Accent5 5 2" xfId="116"/>
    <cellStyle name="20% - Accent5 6" xfId="117"/>
    <cellStyle name="20% - Accent5 6 2" xfId="118"/>
    <cellStyle name="20% - Accent5 7" xfId="119"/>
    <cellStyle name="20% - Accent6" xfId="120"/>
    <cellStyle name="20% - Accent6 2" xfId="121"/>
    <cellStyle name="20% - Accent6 2 2" xfId="122"/>
    <cellStyle name="20% - Accent6 2 2 2" xfId="123"/>
    <cellStyle name="20% - Accent6 2 2 2 2" xfId="124"/>
    <cellStyle name="20% - Accent6 2 2 3" xfId="125"/>
    <cellStyle name="20% - Accent6 2 3" xfId="126"/>
    <cellStyle name="20% - Accent6 2 3 2" xfId="127"/>
    <cellStyle name="20% - Accent6 2 4" xfId="128"/>
    <cellStyle name="20% - Accent6 2 5" xfId="129"/>
    <cellStyle name="20% - Accent6 3" xfId="130"/>
    <cellStyle name="20% - Accent6 3 2" xfId="131"/>
    <cellStyle name="20% - Accent6 3 2 2" xfId="132"/>
    <cellStyle name="20% - Accent6 3 3" xfId="133"/>
    <cellStyle name="20% - Accent6 4" xfId="134"/>
    <cellStyle name="20% - Accent6 4 2" xfId="135"/>
    <cellStyle name="20% - Accent6 5" xfId="136"/>
    <cellStyle name="20% - Accent6 5 2" xfId="137"/>
    <cellStyle name="20% - Accent6 6" xfId="138"/>
    <cellStyle name="20% - Accent6 6 2" xfId="139"/>
    <cellStyle name="20% - Accent6 7" xfId="140"/>
    <cellStyle name="40% - Accent1" xfId="141"/>
    <cellStyle name="40% - Accent1 2" xfId="142"/>
    <cellStyle name="40% - Accent1 2 2" xfId="143"/>
    <cellStyle name="40% - Accent1 2 2 2" xfId="144"/>
    <cellStyle name="40% - Accent1 2 2 2 2" xfId="145"/>
    <cellStyle name="40% - Accent1 2 2 3" xfId="146"/>
    <cellStyle name="40% - Accent1 2 3" xfId="147"/>
    <cellStyle name="40% - Accent1 2 3 2" xfId="148"/>
    <cellStyle name="40% - Accent1 2 4" xfId="149"/>
    <cellStyle name="40% - Accent1 2 5" xfId="150"/>
    <cellStyle name="40% - Accent1 3" xfId="151"/>
    <cellStyle name="40% - Accent1 3 2" xfId="152"/>
    <cellStyle name="40% - Accent1 3 2 2" xfId="153"/>
    <cellStyle name="40% - Accent1 3 3" xfId="154"/>
    <cellStyle name="40% - Accent1 4" xfId="155"/>
    <cellStyle name="40% - Accent1 4 2" xfId="156"/>
    <cellStyle name="40% - Accent1 5" xfId="157"/>
    <cellStyle name="40% - Accent1 5 2" xfId="158"/>
    <cellStyle name="40% - Accent1 6" xfId="159"/>
    <cellStyle name="40% - Accent1 6 2" xfId="160"/>
    <cellStyle name="40% - Accent1 7" xfId="161"/>
    <cellStyle name="40% - Accent2" xfId="162"/>
    <cellStyle name="40% - Accent2 2" xfId="163"/>
    <cellStyle name="40% - Accent2 2 2" xfId="164"/>
    <cellStyle name="40% - Accent2 2 2 2" xfId="165"/>
    <cellStyle name="40% - Accent2 2 2 2 2" xfId="166"/>
    <cellStyle name="40% - Accent2 2 2 3" xfId="167"/>
    <cellStyle name="40% - Accent2 2 3" xfId="168"/>
    <cellStyle name="40% - Accent2 2 3 2" xfId="169"/>
    <cellStyle name="40% - Accent2 2 4" xfId="170"/>
    <cellStyle name="40% - Accent2 2 5" xfId="171"/>
    <cellStyle name="40% - Accent2 3" xfId="172"/>
    <cellStyle name="40% - Accent2 3 2" xfId="173"/>
    <cellStyle name="40% - Accent2 3 2 2" xfId="174"/>
    <cellStyle name="40% - Accent2 3 3" xfId="175"/>
    <cellStyle name="40% - Accent2 4" xfId="176"/>
    <cellStyle name="40% - Accent2 4 2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3" xfId="183"/>
    <cellStyle name="40% - Accent3 2" xfId="184"/>
    <cellStyle name="40% - Accent3 2 2" xfId="185"/>
    <cellStyle name="40% - Accent3 2 2 2" xfId="186"/>
    <cellStyle name="40% - Accent3 2 2 2 2" xfId="187"/>
    <cellStyle name="40% - Accent3 2 2 3" xfId="188"/>
    <cellStyle name="40% - Accent3 2 3" xfId="189"/>
    <cellStyle name="40% - Accent3 2 3 2" xfId="190"/>
    <cellStyle name="40% - Accent3 2 4" xfId="191"/>
    <cellStyle name="40% - Accent3 2 5" xfId="192"/>
    <cellStyle name="40% - Accent3 3" xfId="193"/>
    <cellStyle name="40% - Accent3 3 2" xfId="194"/>
    <cellStyle name="40% - Accent3 3 2 2" xfId="195"/>
    <cellStyle name="40% - Accent3 3 3" xfId="196"/>
    <cellStyle name="40% - Accent3 4" xfId="197"/>
    <cellStyle name="40% - Accent3 4 2" xfId="198"/>
    <cellStyle name="40% - Accent3 5" xfId="199"/>
    <cellStyle name="40% - Accent3 5 2" xfId="200"/>
    <cellStyle name="40% - Accent3 6" xfId="201"/>
    <cellStyle name="40% - Accent3 6 2" xfId="202"/>
    <cellStyle name="40% - Accent3 7" xfId="203"/>
    <cellStyle name="40% - Accent4" xfId="204"/>
    <cellStyle name="40% - Accent4 2" xfId="205"/>
    <cellStyle name="40% - Accent4 2 2" xfId="206"/>
    <cellStyle name="40% - Accent4 2 2 2" xfId="207"/>
    <cellStyle name="40% - Accent4 2 2 2 2" xfId="208"/>
    <cellStyle name="40% - Accent4 2 2 3" xfId="209"/>
    <cellStyle name="40% - Accent4 2 3" xfId="210"/>
    <cellStyle name="40% - Accent4 2 3 2" xfId="211"/>
    <cellStyle name="40% - Accent4 2 4" xfId="212"/>
    <cellStyle name="40% - Accent4 2 5" xfId="213"/>
    <cellStyle name="40% - Accent4 3" xfId="214"/>
    <cellStyle name="40% - Accent4 3 2" xfId="215"/>
    <cellStyle name="40% - Accent4 3 2 2" xfId="216"/>
    <cellStyle name="40% - Accent4 3 3" xfId="217"/>
    <cellStyle name="40% - Accent4 4" xfId="218"/>
    <cellStyle name="40% - Accent4 4 2" xfId="219"/>
    <cellStyle name="40% - Accent4 5" xfId="220"/>
    <cellStyle name="40% - Accent4 5 2" xfId="221"/>
    <cellStyle name="40% - Accent4 6" xfId="222"/>
    <cellStyle name="40% - Accent4 6 2" xfId="223"/>
    <cellStyle name="40% - Accent4 7" xfId="224"/>
    <cellStyle name="40% - Accent5" xfId="225"/>
    <cellStyle name="40% - Accent5 2" xfId="226"/>
    <cellStyle name="40% - Accent5 2 2" xfId="227"/>
    <cellStyle name="40% - Accent5 2 2 2" xfId="228"/>
    <cellStyle name="40% - Accent5 2 2 2 2" xfId="229"/>
    <cellStyle name="40% - Accent5 2 2 3" xfId="230"/>
    <cellStyle name="40% - Accent5 2 3" xfId="231"/>
    <cellStyle name="40% - Accent5 2 3 2" xfId="232"/>
    <cellStyle name="40% - Accent5 2 4" xfId="233"/>
    <cellStyle name="40% - Accent5 2 5" xfId="234"/>
    <cellStyle name="40% - Accent5 3" xfId="235"/>
    <cellStyle name="40% - Accent5 3 2" xfId="236"/>
    <cellStyle name="40% - Accent5 3 2 2" xfId="237"/>
    <cellStyle name="40% - Accent5 3 3" xfId="238"/>
    <cellStyle name="40% - Accent5 4" xfId="239"/>
    <cellStyle name="40% - Accent5 4 2" xfId="240"/>
    <cellStyle name="40% - Accent5 5" xfId="241"/>
    <cellStyle name="40% - Accent5 5 2" xfId="242"/>
    <cellStyle name="40% - Accent5 6" xfId="243"/>
    <cellStyle name="40% - Accent5 6 2" xfId="244"/>
    <cellStyle name="40% - Accent5 7" xfId="245"/>
    <cellStyle name="40% - Accent6" xfId="246"/>
    <cellStyle name="40% - Accent6 2" xfId="247"/>
    <cellStyle name="40% - Accent6 2 2" xfId="248"/>
    <cellStyle name="40% - Accent6 2 2 2" xfId="249"/>
    <cellStyle name="40% - Accent6 2 2 2 2" xfId="250"/>
    <cellStyle name="40% - Accent6 2 2 3" xfId="251"/>
    <cellStyle name="40% - Accent6 2 3" xfId="252"/>
    <cellStyle name="40% - Accent6 2 3 2" xfId="253"/>
    <cellStyle name="40% - Accent6 2 4" xfId="254"/>
    <cellStyle name="40% - Accent6 2 5" xfId="255"/>
    <cellStyle name="40% - Accent6 3" xfId="256"/>
    <cellStyle name="40% - Accent6 3 2" xfId="257"/>
    <cellStyle name="40% - Accent6 3 2 2" xfId="258"/>
    <cellStyle name="40% - Accent6 3 3" xfId="259"/>
    <cellStyle name="40% - Accent6 4" xfId="260"/>
    <cellStyle name="40% - Accent6 4 2" xfId="261"/>
    <cellStyle name="40% - Accent6 5" xfId="262"/>
    <cellStyle name="40% - Accent6 5 2" xfId="263"/>
    <cellStyle name="40% - Accent6 6" xfId="264"/>
    <cellStyle name="40% - Accent6 6 2" xfId="265"/>
    <cellStyle name="40% - Accent6 7" xfId="266"/>
    <cellStyle name="60% - Accent1" xfId="267"/>
    <cellStyle name="60% - Accent1 2" xfId="268"/>
    <cellStyle name="60% - Accent1 2 2" xfId="269"/>
    <cellStyle name="60% - Accent1 3" xfId="270"/>
    <cellStyle name="60% - Accent2" xfId="271"/>
    <cellStyle name="60% - Accent2 2" xfId="272"/>
    <cellStyle name="60% - Accent2 2 2" xfId="273"/>
    <cellStyle name="60% - Accent2 3" xfId="274"/>
    <cellStyle name="60% - Accent3" xfId="275"/>
    <cellStyle name="60% - Accent3 2" xfId="276"/>
    <cellStyle name="60% - Accent3 2 2" xfId="277"/>
    <cellStyle name="60% - Accent3 3" xfId="278"/>
    <cellStyle name="60% - Accent4" xfId="279"/>
    <cellStyle name="60% - Accent4 2" xfId="280"/>
    <cellStyle name="60% - Accent4 2 2" xfId="281"/>
    <cellStyle name="60% - Accent4 3" xfId="282"/>
    <cellStyle name="60% - Accent5" xfId="283"/>
    <cellStyle name="60% - Accent5 2" xfId="284"/>
    <cellStyle name="60% - Accent5 2 2" xfId="285"/>
    <cellStyle name="60% - Accent5 3" xfId="286"/>
    <cellStyle name="60% - Accent6" xfId="287"/>
    <cellStyle name="60% - Accent6 2" xfId="288"/>
    <cellStyle name="60% - Accent6 2 2" xfId="289"/>
    <cellStyle name="60% - Accent6 3" xfId="290"/>
    <cellStyle name="Accent1" xfId="291"/>
    <cellStyle name="Accent1 2" xfId="292"/>
    <cellStyle name="Accent1 2 2" xfId="293"/>
    <cellStyle name="Accent2" xfId="294"/>
    <cellStyle name="Accent2 2" xfId="295"/>
    <cellStyle name="Accent2 2 2" xfId="296"/>
    <cellStyle name="Accent3" xfId="297"/>
    <cellStyle name="Accent3 2" xfId="298"/>
    <cellStyle name="Accent3 2 2" xfId="299"/>
    <cellStyle name="Accent4" xfId="300"/>
    <cellStyle name="Accent4 2" xfId="301"/>
    <cellStyle name="Accent4 2 2" xfId="302"/>
    <cellStyle name="Accent5" xfId="303"/>
    <cellStyle name="Accent5 2" xfId="304"/>
    <cellStyle name="Accent5 2 2" xfId="305"/>
    <cellStyle name="Accent6" xfId="306"/>
    <cellStyle name="Accent6 2" xfId="307"/>
    <cellStyle name="Accent6 2 2" xfId="308"/>
    <cellStyle name="Bad" xfId="309"/>
    <cellStyle name="Bad 2" xfId="310"/>
    <cellStyle name="Bad 2 2" xfId="311"/>
    <cellStyle name="Calculation" xfId="312"/>
    <cellStyle name="Calculation 2" xfId="313"/>
    <cellStyle name="Calculation 2 2" xfId="314"/>
    <cellStyle name="Check Cell" xfId="315"/>
    <cellStyle name="Check Cell 2" xfId="316"/>
    <cellStyle name="Check Cell 2 2" xfId="317"/>
    <cellStyle name="Comma" xfId="318"/>
    <cellStyle name="Comma [0]" xfId="319"/>
    <cellStyle name="Comma 10" xfId="320"/>
    <cellStyle name="Comma 10 2" xfId="321"/>
    <cellStyle name="Comma 10 2 2" xfId="322"/>
    <cellStyle name="Comma 10 3" xfId="323"/>
    <cellStyle name="Comma 10 3 2" xfId="324"/>
    <cellStyle name="Comma 10 4" xfId="325"/>
    <cellStyle name="Comma 11" xfId="326"/>
    <cellStyle name="Comma 11 2" xfId="327"/>
    <cellStyle name="Comma 11 2 2" xfId="328"/>
    <cellStyle name="Comma 11 3" xfId="329"/>
    <cellStyle name="Comma 11 3 2" xfId="330"/>
    <cellStyle name="Comma 12" xfId="331"/>
    <cellStyle name="Comma 12 2" xfId="332"/>
    <cellStyle name="Comma 12 2 2" xfId="333"/>
    <cellStyle name="Comma 12 3" xfId="334"/>
    <cellStyle name="Comma 13" xfId="335"/>
    <cellStyle name="Comma 14" xfId="336"/>
    <cellStyle name="Comma 14 2" xfId="337"/>
    <cellStyle name="Comma 15" xfId="338"/>
    <cellStyle name="Comma 16" xfId="339"/>
    <cellStyle name="Comma 17" xfId="340"/>
    <cellStyle name="Comma 18" xfId="341"/>
    <cellStyle name="Comma 19" xfId="342"/>
    <cellStyle name="Comma 2" xfId="343"/>
    <cellStyle name="Comma 2 2" xfId="344"/>
    <cellStyle name="Comma 2 2 2" xfId="345"/>
    <cellStyle name="Comma 2 2 2 2" xfId="346"/>
    <cellStyle name="Comma 2 2 2 2 2" xfId="347"/>
    <cellStyle name="Comma 2 2 2 2 3" xfId="348"/>
    <cellStyle name="Comma 2 2 2 3" xfId="349"/>
    <cellStyle name="Comma 2 2 3" xfId="350"/>
    <cellStyle name="Comma 2 2 3 2" xfId="351"/>
    <cellStyle name="Comma 2 2 3 2 2" xfId="352"/>
    <cellStyle name="Comma 2 2 3 3" xfId="353"/>
    <cellStyle name="Comma 2 2 4" xfId="354"/>
    <cellStyle name="Comma 2 2 5" xfId="355"/>
    <cellStyle name="Comma 2 2 6" xfId="356"/>
    <cellStyle name="Comma 2 3" xfId="357"/>
    <cellStyle name="Comma 2 3 2" xfId="358"/>
    <cellStyle name="Comma 2 3 2 2" xfId="359"/>
    <cellStyle name="Comma 2 3 2 2 2" xfId="360"/>
    <cellStyle name="Comma 2 3 2 3" xfId="361"/>
    <cellStyle name="Comma 2 3 2 3 2" xfId="362"/>
    <cellStyle name="Comma 2 3 2 4" xfId="363"/>
    <cellStyle name="Comma 2 3 2 4 2" xfId="364"/>
    <cellStyle name="Comma 2 3 3" xfId="365"/>
    <cellStyle name="Comma 2 3 3 2" xfId="366"/>
    <cellStyle name="Comma 2 3 3 2 2" xfId="367"/>
    <cellStyle name="Comma 2 3 3 3" xfId="368"/>
    <cellStyle name="Comma 2 3 4" xfId="369"/>
    <cellStyle name="Comma 2 3 4 2" xfId="370"/>
    <cellStyle name="Comma 2 3 5" xfId="371"/>
    <cellStyle name="Comma 2 3 5 2" xfId="372"/>
    <cellStyle name="Comma 2 3 6" xfId="373"/>
    <cellStyle name="Comma 2 4" xfId="374"/>
    <cellStyle name="Comma 2 4 2" xfId="375"/>
    <cellStyle name="Comma 2 4 2 2" xfId="376"/>
    <cellStyle name="Comma 2 4 2 3" xfId="377"/>
    <cellStyle name="Comma 2 4 3" xfId="378"/>
    <cellStyle name="Comma 2 4 4" xfId="379"/>
    <cellStyle name="Comma 2 4 4 2" xfId="380"/>
    <cellStyle name="Comma 2 5" xfId="381"/>
    <cellStyle name="Comma 2 5 2" xfId="382"/>
    <cellStyle name="Comma 2 5 2 2" xfId="383"/>
    <cellStyle name="Comma 2 5 2 2 2" xfId="384"/>
    <cellStyle name="Comma 2 5 2 3" xfId="385"/>
    <cellStyle name="Comma 2 5 3" xfId="386"/>
    <cellStyle name="Comma 2 5 3 2" xfId="387"/>
    <cellStyle name="Comma 2 6" xfId="388"/>
    <cellStyle name="Comma 2 6 2" xfId="389"/>
    <cellStyle name="Comma 2 6 2 2" xfId="390"/>
    <cellStyle name="Comma 2 6 3" xfId="391"/>
    <cellStyle name="Comma 2 7" xfId="392"/>
    <cellStyle name="Comma 2 8" xfId="393"/>
    <cellStyle name="Comma 3" xfId="394"/>
    <cellStyle name="Comma 3 2" xfId="395"/>
    <cellStyle name="Comma 3 2 2" xfId="396"/>
    <cellStyle name="Comma 3 2 2 2" xfId="397"/>
    <cellStyle name="Comma 3 2 2 2 2" xfId="398"/>
    <cellStyle name="Comma 3 2 2 3" xfId="399"/>
    <cellStyle name="Comma 3 2 2 3 2" xfId="400"/>
    <cellStyle name="Comma 3 2 2 4" xfId="401"/>
    <cellStyle name="Comma 3 2 3" xfId="402"/>
    <cellStyle name="Comma 3 2 4" xfId="403"/>
    <cellStyle name="Comma 3 2 4 2" xfId="404"/>
    <cellStyle name="Comma 3 2 5" xfId="405"/>
    <cellStyle name="Comma 3 3" xfId="406"/>
    <cellStyle name="Comma 3 3 2" xfId="407"/>
    <cellStyle name="Comma 3 3 2 2" xfId="408"/>
    <cellStyle name="Comma 3 3 2 2 2" xfId="409"/>
    <cellStyle name="Comma 3 3 3" xfId="410"/>
    <cellStyle name="Comma 3 3 3 2" xfId="411"/>
    <cellStyle name="Comma 3 3 4" xfId="412"/>
    <cellStyle name="Comma 3 4" xfId="413"/>
    <cellStyle name="Comma 3 4 2" xfId="414"/>
    <cellStyle name="Comma 3 4 2 2" xfId="415"/>
    <cellStyle name="Comma 3 4 3" xfId="416"/>
    <cellStyle name="Comma 3 4 4" xfId="417"/>
    <cellStyle name="Comma 3 5" xfId="418"/>
    <cellStyle name="Comma 3 5 2" xfId="419"/>
    <cellStyle name="Comma 3 5 2 2" xfId="420"/>
    <cellStyle name="Comma 3 5 3" xfId="421"/>
    <cellStyle name="Comma 3 6" xfId="422"/>
    <cellStyle name="Comma 3 7" xfId="423"/>
    <cellStyle name="Comma 4" xfId="424"/>
    <cellStyle name="Comma 4 2" xfId="425"/>
    <cellStyle name="Comma 4 2 2" xfId="426"/>
    <cellStyle name="Comma 4 2 2 2" xfId="427"/>
    <cellStyle name="Comma 4 2 2 2 2" xfId="428"/>
    <cellStyle name="Comma 4 2 2 3" xfId="429"/>
    <cellStyle name="Comma 4 2 3" xfId="430"/>
    <cellStyle name="Comma 4 2 3 2" xfId="431"/>
    <cellStyle name="Comma 4 2 4" xfId="432"/>
    <cellStyle name="Comma 4 2 4 2" xfId="433"/>
    <cellStyle name="Comma 4 2 5" xfId="434"/>
    <cellStyle name="Comma 4 2 6" xfId="435"/>
    <cellStyle name="Comma 4 3" xfId="436"/>
    <cellStyle name="Comma 4 3 2" xfId="437"/>
    <cellStyle name="Comma 4 3 2 2" xfId="438"/>
    <cellStyle name="Comma 4 3 2 2 2" xfId="439"/>
    <cellStyle name="Comma 4 3 2 3" xfId="440"/>
    <cellStyle name="Comma 4 3 3" xfId="441"/>
    <cellStyle name="Comma 4 3 4" xfId="442"/>
    <cellStyle name="Comma 4 4" xfId="443"/>
    <cellStyle name="Comma 4 4 2" xfId="444"/>
    <cellStyle name="Comma 4 4 2 2" xfId="445"/>
    <cellStyle name="Comma 4 4 3" xfId="446"/>
    <cellStyle name="Comma 4 5" xfId="447"/>
    <cellStyle name="Comma 4 5 2" xfId="448"/>
    <cellStyle name="Comma 4 6" xfId="449"/>
    <cellStyle name="Comma 4 6 2" xfId="450"/>
    <cellStyle name="Comma 4 7" xfId="451"/>
    <cellStyle name="Comma 5" xfId="452"/>
    <cellStyle name="Comma 5 2" xfId="453"/>
    <cellStyle name="Comma 5 2 2" xfId="454"/>
    <cellStyle name="Comma 5 2 2 2" xfId="455"/>
    <cellStyle name="Comma 5 2 2 2 2" xfId="456"/>
    <cellStyle name="Comma 5 2 2 3" xfId="457"/>
    <cellStyle name="Comma 5 2 3" xfId="458"/>
    <cellStyle name="Comma 5 2 4" xfId="459"/>
    <cellStyle name="Comma 5 2 5" xfId="460"/>
    <cellStyle name="Comma 5 2 5 2" xfId="461"/>
    <cellStyle name="Comma 5 2 6" xfId="462"/>
    <cellStyle name="Comma 5 3" xfId="463"/>
    <cellStyle name="Comma 5 3 2" xfId="464"/>
    <cellStyle name="Comma 5 3 2 2" xfId="465"/>
    <cellStyle name="Comma 5 3 3" xfId="466"/>
    <cellStyle name="Comma 5 3 3 2" xfId="467"/>
    <cellStyle name="Comma 5 3 4" xfId="468"/>
    <cellStyle name="Comma 5 3 4 2" xfId="469"/>
    <cellStyle name="Comma 5 4" xfId="470"/>
    <cellStyle name="Comma 5 4 2" xfId="471"/>
    <cellStyle name="Comma 5 4 2 2" xfId="472"/>
    <cellStyle name="Comma 5 4 3" xfId="473"/>
    <cellStyle name="Comma 5 4 3 2" xfId="474"/>
    <cellStyle name="Comma 5 5" xfId="475"/>
    <cellStyle name="Comma 5 6" xfId="476"/>
    <cellStyle name="Comma 5 7" xfId="477"/>
    <cellStyle name="Comma 6" xfId="478"/>
    <cellStyle name="Comma 6 2" xfId="479"/>
    <cellStyle name="Comma 6 2 2" xfId="480"/>
    <cellStyle name="Comma 6 2 2 2" xfId="481"/>
    <cellStyle name="Comma 6 2 3" xfId="482"/>
    <cellStyle name="Comma 6 2 3 2" xfId="483"/>
    <cellStyle name="Comma 6 2 4" xfId="484"/>
    <cellStyle name="Comma 6 2 4 2" xfId="485"/>
    <cellStyle name="Comma 6 3" xfId="486"/>
    <cellStyle name="Comma 6 3 2" xfId="487"/>
    <cellStyle name="Comma 6 3 3" xfId="488"/>
    <cellStyle name="Comma 6 4" xfId="489"/>
    <cellStyle name="Comma 6 5" xfId="490"/>
    <cellStyle name="Comma 6 5 2" xfId="491"/>
    <cellStyle name="Comma 6 6" xfId="492"/>
    <cellStyle name="Comma 7" xfId="493"/>
    <cellStyle name="Comma 7 2" xfId="494"/>
    <cellStyle name="Comma 7 2 2" xfId="495"/>
    <cellStyle name="Comma 7 2 2 2" xfId="496"/>
    <cellStyle name="Comma 7 2 3" xfId="497"/>
    <cellStyle name="Comma 7 3" xfId="498"/>
    <cellStyle name="Comma 7 3 2" xfId="499"/>
    <cellStyle name="Comma 7 4" xfId="500"/>
    <cellStyle name="Comma 7 4 2" xfId="501"/>
    <cellStyle name="Comma 7 5" xfId="502"/>
    <cellStyle name="Comma 7 6" xfId="503"/>
    <cellStyle name="Comma 8" xfId="504"/>
    <cellStyle name="Comma 8 2" xfId="505"/>
    <cellStyle name="Comma 8 2 2" xfId="506"/>
    <cellStyle name="Comma 8 2 2 2" xfId="507"/>
    <cellStyle name="Comma 8 2 3" xfId="508"/>
    <cellStyle name="Comma 8 2 3 2" xfId="509"/>
    <cellStyle name="Comma 8 2 4" xfId="510"/>
    <cellStyle name="Comma 8 3" xfId="511"/>
    <cellStyle name="Comma 8 3 2" xfId="512"/>
    <cellStyle name="Comma 8 4" xfId="513"/>
    <cellStyle name="Comma 8 4 2" xfId="514"/>
    <cellStyle name="Comma 9" xfId="515"/>
    <cellStyle name="Comma 9 2" xfId="516"/>
    <cellStyle name="Comma 9 2 2" xfId="517"/>
    <cellStyle name="Comma 9 3" xfId="518"/>
    <cellStyle name="Comma 9 3 2" xfId="519"/>
    <cellStyle name="Comma 9 4" xfId="520"/>
    <cellStyle name="Comma 9 4 2" xfId="521"/>
    <cellStyle name="Currency" xfId="522"/>
    <cellStyle name="Currency [0]" xfId="523"/>
    <cellStyle name="Currency 2" xfId="524"/>
    <cellStyle name="Euro" xfId="525"/>
    <cellStyle name="Euro 2" xfId="526"/>
    <cellStyle name="Explanatory Text" xfId="527"/>
    <cellStyle name="Explanatory Text 2" xfId="528"/>
    <cellStyle name="Explanatory Text 2 2" xfId="529"/>
    <cellStyle name="FormatedNumberBorderPatern" xfId="530"/>
    <cellStyle name="FormatedNumberBorderPatern 10" xfId="531"/>
    <cellStyle name="FormatedNumberBorderPatern 10 2" xfId="532"/>
    <cellStyle name="FormatedNumberBorderPatern 10 2 2" xfId="533"/>
    <cellStyle name="FormatedNumberBorderPatern 10 2 2 2" xfId="534"/>
    <cellStyle name="FormatedNumberBorderPatern 10 2 2 2 2" xfId="535"/>
    <cellStyle name="FormatedNumberBorderPatern 10 2 2 3" xfId="536"/>
    <cellStyle name="FormatedNumberBorderPatern 10 2 3" xfId="537"/>
    <cellStyle name="FormatedNumberBorderPatern 10 2 3 2" xfId="538"/>
    <cellStyle name="FormatedNumberBorderPatern 10 2 4" xfId="539"/>
    <cellStyle name="FormatedNumberBorderPatern 10 3" xfId="540"/>
    <cellStyle name="FormatedNumberBorderPatern 10 3 2" xfId="541"/>
    <cellStyle name="FormatedNumberBorderPatern 10 3 2 2" xfId="542"/>
    <cellStyle name="FormatedNumberBorderPatern 10 3 2 2 2" xfId="543"/>
    <cellStyle name="FormatedNumberBorderPatern 10 3 2 3" xfId="544"/>
    <cellStyle name="FormatedNumberBorderPatern 10 3 3" xfId="545"/>
    <cellStyle name="FormatedNumberBorderPatern 10 3 3 2" xfId="546"/>
    <cellStyle name="FormatedNumberBorderPatern 10 3 4" xfId="547"/>
    <cellStyle name="FormatedNumberBorderPatern 10 4" xfId="548"/>
    <cellStyle name="FormatedNumberBorderPatern 10 4 2" xfId="549"/>
    <cellStyle name="FormatedNumberBorderPatern 10 4 2 2" xfId="550"/>
    <cellStyle name="FormatedNumberBorderPatern 10 4 3" xfId="551"/>
    <cellStyle name="FormatedNumberBorderPatern 10 5" xfId="552"/>
    <cellStyle name="FormatedNumberBorderPatern 10 5 2" xfId="553"/>
    <cellStyle name="FormatedNumberBorderPatern 10 6" xfId="554"/>
    <cellStyle name="FormatedNumberBorderPatern 10 6 2" xfId="555"/>
    <cellStyle name="FormatedNumberBorderPatern 10 7" xfId="556"/>
    <cellStyle name="FormatedNumberBorderPatern 10 7 2" xfId="557"/>
    <cellStyle name="FormatedNumberBorderPatern 10 8" xfId="558"/>
    <cellStyle name="FormatedNumberBorderPatern 10 8 2" xfId="559"/>
    <cellStyle name="FormatedNumberBorderPatern 10 9" xfId="560"/>
    <cellStyle name="FormatedNumberBorderPatern 11" xfId="561"/>
    <cellStyle name="FormatedNumberBorderPatern 11 2" xfId="562"/>
    <cellStyle name="FormatedNumberBorderPatern 11 2 2" xfId="563"/>
    <cellStyle name="FormatedNumberBorderPatern 11 2 2 2" xfId="564"/>
    <cellStyle name="FormatedNumberBorderPatern 11 2 2 2 2" xfId="565"/>
    <cellStyle name="FormatedNumberBorderPatern 11 2 2 3" xfId="566"/>
    <cellStyle name="FormatedNumberBorderPatern 11 2 3" xfId="567"/>
    <cellStyle name="FormatedNumberBorderPatern 11 2 3 2" xfId="568"/>
    <cellStyle name="FormatedNumberBorderPatern 11 2 4" xfId="569"/>
    <cellStyle name="FormatedNumberBorderPatern 11 3" xfId="570"/>
    <cellStyle name="FormatedNumberBorderPatern 11 3 2" xfId="571"/>
    <cellStyle name="FormatedNumberBorderPatern 11 3 2 2" xfId="572"/>
    <cellStyle name="FormatedNumberBorderPatern 11 3 2 2 2" xfId="573"/>
    <cellStyle name="FormatedNumberBorderPatern 11 3 2 3" xfId="574"/>
    <cellStyle name="FormatedNumberBorderPatern 11 3 3" xfId="575"/>
    <cellStyle name="FormatedNumberBorderPatern 11 3 3 2" xfId="576"/>
    <cellStyle name="FormatedNumberBorderPatern 11 3 4" xfId="577"/>
    <cellStyle name="FormatedNumberBorderPatern 11 4" xfId="578"/>
    <cellStyle name="FormatedNumberBorderPatern 11 4 2" xfId="579"/>
    <cellStyle name="FormatedNumberBorderPatern 11 4 2 2" xfId="580"/>
    <cellStyle name="FormatedNumberBorderPatern 11 4 3" xfId="581"/>
    <cellStyle name="FormatedNumberBorderPatern 11 5" xfId="582"/>
    <cellStyle name="FormatedNumberBorderPatern 11 5 2" xfId="583"/>
    <cellStyle name="FormatedNumberBorderPatern 11 6" xfId="584"/>
    <cellStyle name="FormatedNumberBorderPatern 11 6 2" xfId="585"/>
    <cellStyle name="FormatedNumberBorderPatern 11 7" xfId="586"/>
    <cellStyle name="FormatedNumberBorderPatern 11 7 2" xfId="587"/>
    <cellStyle name="FormatedNumberBorderPatern 11 8" xfId="588"/>
    <cellStyle name="FormatedNumberBorderPatern 11 8 2" xfId="589"/>
    <cellStyle name="FormatedNumberBorderPatern 11 9" xfId="590"/>
    <cellStyle name="FormatedNumberBorderPatern 12" xfId="591"/>
    <cellStyle name="FormatedNumberBorderPatern 12 2" xfId="592"/>
    <cellStyle name="FormatedNumberBorderPatern 12 2 2" xfId="593"/>
    <cellStyle name="FormatedNumberBorderPatern 12 2 2 2" xfId="594"/>
    <cellStyle name="FormatedNumberBorderPatern 12 2 2 2 2" xfId="595"/>
    <cellStyle name="FormatedNumberBorderPatern 12 2 2 3" xfId="596"/>
    <cellStyle name="FormatedNumberBorderPatern 12 2 3" xfId="597"/>
    <cellStyle name="FormatedNumberBorderPatern 12 2 3 2" xfId="598"/>
    <cellStyle name="FormatedNumberBorderPatern 12 2 4" xfId="599"/>
    <cellStyle name="FormatedNumberBorderPatern 12 3" xfId="600"/>
    <cellStyle name="FormatedNumberBorderPatern 12 3 2" xfId="601"/>
    <cellStyle name="FormatedNumberBorderPatern 12 3 2 2" xfId="602"/>
    <cellStyle name="FormatedNumberBorderPatern 12 3 2 2 2" xfId="603"/>
    <cellStyle name="FormatedNumberBorderPatern 12 3 2 3" xfId="604"/>
    <cellStyle name="FormatedNumberBorderPatern 12 3 3" xfId="605"/>
    <cellStyle name="FormatedNumberBorderPatern 12 3 3 2" xfId="606"/>
    <cellStyle name="FormatedNumberBorderPatern 12 3 4" xfId="607"/>
    <cellStyle name="FormatedNumberBorderPatern 12 4" xfId="608"/>
    <cellStyle name="FormatedNumberBorderPatern 12 4 2" xfId="609"/>
    <cellStyle name="FormatedNumberBorderPatern 12 4 2 2" xfId="610"/>
    <cellStyle name="FormatedNumberBorderPatern 12 4 3" xfId="611"/>
    <cellStyle name="FormatedNumberBorderPatern 12 5" xfId="612"/>
    <cellStyle name="FormatedNumberBorderPatern 12 5 2" xfId="613"/>
    <cellStyle name="FormatedNumberBorderPatern 12 6" xfId="614"/>
    <cellStyle name="FormatedNumberBorderPatern 12 6 2" xfId="615"/>
    <cellStyle name="FormatedNumberBorderPatern 12 7" xfId="616"/>
    <cellStyle name="FormatedNumberBorderPatern 12 7 2" xfId="617"/>
    <cellStyle name="FormatedNumberBorderPatern 12 8" xfId="618"/>
    <cellStyle name="FormatedNumberBorderPatern 12 8 2" xfId="619"/>
    <cellStyle name="FormatedNumberBorderPatern 12 9" xfId="620"/>
    <cellStyle name="FormatedNumberBorderPatern 13" xfId="621"/>
    <cellStyle name="FormatedNumberBorderPatern 13 2" xfId="622"/>
    <cellStyle name="FormatedNumberBorderPatern 13 2 2" xfId="623"/>
    <cellStyle name="FormatedNumberBorderPatern 13 2 2 2" xfId="624"/>
    <cellStyle name="FormatedNumberBorderPatern 13 2 3" xfId="625"/>
    <cellStyle name="FormatedNumberBorderPatern 13 3" xfId="626"/>
    <cellStyle name="FormatedNumberBorderPatern 13 3 2" xfId="627"/>
    <cellStyle name="FormatedNumberBorderPatern 13 4" xfId="628"/>
    <cellStyle name="FormatedNumberBorderPatern 13 4 2" xfId="629"/>
    <cellStyle name="FormatedNumberBorderPatern 13 5" xfId="630"/>
    <cellStyle name="FormatedNumberBorderPatern 13 5 2" xfId="631"/>
    <cellStyle name="FormatedNumberBorderPatern 13 6" xfId="632"/>
    <cellStyle name="FormatedNumberBorderPatern 13 6 2" xfId="633"/>
    <cellStyle name="FormatedNumberBorderPatern 13 7" xfId="634"/>
    <cellStyle name="FormatedNumberBorderPatern 14" xfId="635"/>
    <cellStyle name="FormatedNumberBorderPatern 14 2" xfId="636"/>
    <cellStyle name="FormatedNumberBorderPatern 14 2 2" xfId="637"/>
    <cellStyle name="FormatedNumberBorderPatern 14 2 2 2" xfId="638"/>
    <cellStyle name="FormatedNumberBorderPatern 14 2 3" xfId="639"/>
    <cellStyle name="FormatedNumberBorderPatern 14 3" xfId="640"/>
    <cellStyle name="FormatedNumberBorderPatern 14 3 2" xfId="641"/>
    <cellStyle name="FormatedNumberBorderPatern 14 4" xfId="642"/>
    <cellStyle name="FormatedNumberBorderPatern 14 4 2" xfId="643"/>
    <cellStyle name="FormatedNumberBorderPatern 14 5" xfId="644"/>
    <cellStyle name="FormatedNumberBorderPatern 14 5 2" xfId="645"/>
    <cellStyle name="FormatedNumberBorderPatern 14 6" xfId="646"/>
    <cellStyle name="FormatedNumberBorderPatern 14 6 2" xfId="647"/>
    <cellStyle name="FormatedNumberBorderPatern 14 7" xfId="648"/>
    <cellStyle name="FormatedNumberBorderPatern 15" xfId="649"/>
    <cellStyle name="FormatedNumberBorderPatern 15 2" xfId="650"/>
    <cellStyle name="FormatedNumberBorderPatern 15 2 2" xfId="651"/>
    <cellStyle name="FormatedNumberBorderPatern 15 3" xfId="652"/>
    <cellStyle name="FormatedNumberBorderPatern 15 3 2" xfId="653"/>
    <cellStyle name="FormatedNumberBorderPatern 15 4" xfId="654"/>
    <cellStyle name="FormatedNumberBorderPatern 15 4 2" xfId="655"/>
    <cellStyle name="FormatedNumberBorderPatern 15 5" xfId="656"/>
    <cellStyle name="FormatedNumberBorderPatern 15 5 2" xfId="657"/>
    <cellStyle name="FormatedNumberBorderPatern 15 6" xfId="658"/>
    <cellStyle name="FormatedNumberBorderPatern 16" xfId="659"/>
    <cellStyle name="FormatedNumberBorderPatern 16 2" xfId="660"/>
    <cellStyle name="FormatedNumberBorderPatern 16 2 2" xfId="661"/>
    <cellStyle name="FormatedNumberBorderPatern 16 3" xfId="662"/>
    <cellStyle name="FormatedNumberBorderPatern 16 3 2" xfId="663"/>
    <cellStyle name="FormatedNumberBorderPatern 16 4" xfId="664"/>
    <cellStyle name="FormatedNumberBorderPatern 16 4 2" xfId="665"/>
    <cellStyle name="FormatedNumberBorderPatern 16 5" xfId="666"/>
    <cellStyle name="FormatedNumberBorderPatern 17" xfId="667"/>
    <cellStyle name="FormatedNumberBorderPatern 17 2" xfId="668"/>
    <cellStyle name="FormatedNumberBorderPatern 17 2 2" xfId="669"/>
    <cellStyle name="FormatedNumberBorderPatern 17 3" xfId="670"/>
    <cellStyle name="FormatedNumberBorderPatern 17 3 2" xfId="671"/>
    <cellStyle name="FormatedNumberBorderPatern 17 4" xfId="672"/>
    <cellStyle name="FormatedNumberBorderPatern 18" xfId="673"/>
    <cellStyle name="FormatedNumberBorderPatern 18 2" xfId="674"/>
    <cellStyle name="FormatedNumberBorderPatern 18 3" xfId="675"/>
    <cellStyle name="FormatedNumberBorderPatern 18 4" xfId="676"/>
    <cellStyle name="FormatedNumberBorderPatern 19" xfId="677"/>
    <cellStyle name="FormatedNumberBorderPatern 19 2" xfId="678"/>
    <cellStyle name="FormatedNumberBorderPatern 2" xfId="679"/>
    <cellStyle name="FormatedNumberBorderPatern 2 10" xfId="680"/>
    <cellStyle name="FormatedNumberBorderPatern 2 2" xfId="681"/>
    <cellStyle name="FormatedNumberBorderPatern 2 2 2" xfId="682"/>
    <cellStyle name="FormatedNumberBorderPatern 2 2 2 2" xfId="683"/>
    <cellStyle name="FormatedNumberBorderPatern 2 2 2 2 2" xfId="684"/>
    <cellStyle name="FormatedNumberBorderPatern 2 2 2 3" xfId="685"/>
    <cellStyle name="FormatedNumberBorderPatern 2 2 3" xfId="686"/>
    <cellStyle name="FormatedNumberBorderPatern 2 2 3 2" xfId="687"/>
    <cellStyle name="FormatedNumberBorderPatern 2 2 4" xfId="688"/>
    <cellStyle name="FormatedNumberBorderPatern 2 3" xfId="689"/>
    <cellStyle name="FormatedNumberBorderPatern 2 3 2" xfId="690"/>
    <cellStyle name="FormatedNumberBorderPatern 2 3 2 2" xfId="691"/>
    <cellStyle name="FormatedNumberBorderPatern 2 3 2 2 2" xfId="692"/>
    <cellStyle name="FormatedNumberBorderPatern 2 3 2 3" xfId="693"/>
    <cellStyle name="FormatedNumberBorderPatern 2 3 3" xfId="694"/>
    <cellStyle name="FormatedNumberBorderPatern 2 3 3 2" xfId="695"/>
    <cellStyle name="FormatedNumberBorderPatern 2 3 4" xfId="696"/>
    <cellStyle name="FormatedNumberBorderPatern 2 4" xfId="697"/>
    <cellStyle name="FormatedNumberBorderPatern 2 4 2" xfId="698"/>
    <cellStyle name="FormatedNumberBorderPatern 2 4 2 2" xfId="699"/>
    <cellStyle name="FormatedNumberBorderPatern 2 4 3" xfId="700"/>
    <cellStyle name="FormatedNumberBorderPatern 2 5" xfId="701"/>
    <cellStyle name="FormatedNumberBorderPatern 2 5 2" xfId="702"/>
    <cellStyle name="FormatedNumberBorderPatern 2 5 2 2" xfId="703"/>
    <cellStyle name="FormatedNumberBorderPatern 2 5 3" xfId="704"/>
    <cellStyle name="FormatedNumberBorderPatern 2 6" xfId="705"/>
    <cellStyle name="FormatedNumberBorderPatern 2 6 2" xfId="706"/>
    <cellStyle name="FormatedNumberBorderPatern 2 7" xfId="707"/>
    <cellStyle name="FormatedNumberBorderPatern 2 7 2" xfId="708"/>
    <cellStyle name="FormatedNumberBorderPatern 2 8" xfId="709"/>
    <cellStyle name="FormatedNumberBorderPatern 2 8 2" xfId="710"/>
    <cellStyle name="FormatedNumberBorderPatern 2 9" xfId="711"/>
    <cellStyle name="FormatedNumberBorderPatern 2 9 2" xfId="712"/>
    <cellStyle name="FormatedNumberBorderPatern 20" xfId="713"/>
    <cellStyle name="FormatedNumberBorderPatern 20 2" xfId="714"/>
    <cellStyle name="FormatedNumberBorderPatern 21" xfId="715"/>
    <cellStyle name="FormatedNumberBorderPatern 21 2" xfId="716"/>
    <cellStyle name="FormatedNumberBorderPatern 22" xfId="717"/>
    <cellStyle name="FormatedNumberBorderPatern 3" xfId="718"/>
    <cellStyle name="FormatedNumberBorderPatern 3 2" xfId="719"/>
    <cellStyle name="FormatedNumberBorderPatern 3 2 2" xfId="720"/>
    <cellStyle name="FormatedNumberBorderPatern 3 2 2 2" xfId="721"/>
    <cellStyle name="FormatedNumberBorderPatern 3 2 2 2 2" xfId="722"/>
    <cellStyle name="FormatedNumberBorderPatern 3 2 2 3" xfId="723"/>
    <cellStyle name="FormatedNumberBorderPatern 3 2 3" xfId="724"/>
    <cellStyle name="FormatedNumberBorderPatern 3 2 3 2" xfId="725"/>
    <cellStyle name="FormatedNumberBorderPatern 3 2 4" xfId="726"/>
    <cellStyle name="FormatedNumberBorderPatern 3 3" xfId="727"/>
    <cellStyle name="FormatedNumberBorderPatern 3 3 2" xfId="728"/>
    <cellStyle name="FormatedNumberBorderPatern 3 3 2 2" xfId="729"/>
    <cellStyle name="FormatedNumberBorderPatern 3 3 3" xfId="730"/>
    <cellStyle name="FormatedNumberBorderPatern 3 4" xfId="731"/>
    <cellStyle name="FormatedNumberBorderPatern 3 4 2" xfId="732"/>
    <cellStyle name="FormatedNumberBorderPatern 3 4 2 2" xfId="733"/>
    <cellStyle name="FormatedNumberBorderPatern 3 4 3" xfId="734"/>
    <cellStyle name="FormatedNumberBorderPatern 3 5" xfId="735"/>
    <cellStyle name="FormatedNumberBorderPatern 3 5 2" xfId="736"/>
    <cellStyle name="FormatedNumberBorderPatern 3 6" xfId="737"/>
    <cellStyle name="FormatedNumberBorderPatern 3 6 2" xfId="738"/>
    <cellStyle name="FormatedNumberBorderPatern 3 7" xfId="739"/>
    <cellStyle name="FormatedNumberBorderPatern 3 7 2" xfId="740"/>
    <cellStyle name="FormatedNumberBorderPatern 3 8" xfId="741"/>
    <cellStyle name="FormatedNumberBorderPatern 4" xfId="742"/>
    <cellStyle name="FormatedNumberBorderPatern 4 2" xfId="743"/>
    <cellStyle name="FormatedNumberBorderPatern 4 2 2" xfId="744"/>
    <cellStyle name="FormatedNumberBorderPatern 4 2 2 2" xfId="745"/>
    <cellStyle name="FormatedNumberBorderPatern 4 2 2 2 2" xfId="746"/>
    <cellStyle name="FormatedNumberBorderPatern 4 2 2 3" xfId="747"/>
    <cellStyle name="FormatedNumberBorderPatern 4 2 3" xfId="748"/>
    <cellStyle name="FormatedNumberBorderPatern 4 2 3 2" xfId="749"/>
    <cellStyle name="FormatedNumberBorderPatern 4 2 4" xfId="750"/>
    <cellStyle name="FormatedNumberBorderPatern 4 3" xfId="751"/>
    <cellStyle name="FormatedNumberBorderPatern 4 3 2" xfId="752"/>
    <cellStyle name="FormatedNumberBorderPatern 4 3 2 2" xfId="753"/>
    <cellStyle name="FormatedNumberBorderPatern 4 3 3" xfId="754"/>
    <cellStyle name="FormatedNumberBorderPatern 4 4" xfId="755"/>
    <cellStyle name="FormatedNumberBorderPatern 4 4 2" xfId="756"/>
    <cellStyle name="FormatedNumberBorderPatern 4 4 2 2" xfId="757"/>
    <cellStyle name="FormatedNumberBorderPatern 4 4 3" xfId="758"/>
    <cellStyle name="FormatedNumberBorderPatern 4 5" xfId="759"/>
    <cellStyle name="FormatedNumberBorderPatern 4 5 2" xfId="760"/>
    <cellStyle name="FormatedNumberBorderPatern 4 6" xfId="761"/>
    <cellStyle name="FormatedNumberBorderPatern 4 6 2" xfId="762"/>
    <cellStyle name="FormatedNumberBorderPatern 4 7" xfId="763"/>
    <cellStyle name="FormatedNumberBorderPatern 4 7 2" xfId="764"/>
    <cellStyle name="FormatedNumberBorderPatern 4 8" xfId="765"/>
    <cellStyle name="FormatedNumberBorderPatern 5" xfId="766"/>
    <cellStyle name="FormatedNumberBorderPatern 5 2" xfId="767"/>
    <cellStyle name="FormatedNumberBorderPatern 5 2 2" xfId="768"/>
    <cellStyle name="FormatedNumberBorderPatern 5 2 2 2" xfId="769"/>
    <cellStyle name="FormatedNumberBorderPatern 5 2 2 2 2" xfId="770"/>
    <cellStyle name="FormatedNumberBorderPatern 5 2 2 3" xfId="771"/>
    <cellStyle name="FormatedNumberBorderPatern 5 2 3" xfId="772"/>
    <cellStyle name="FormatedNumberBorderPatern 5 2 3 2" xfId="773"/>
    <cellStyle name="FormatedNumberBorderPatern 5 2 4" xfId="774"/>
    <cellStyle name="FormatedNumberBorderPatern 5 3" xfId="775"/>
    <cellStyle name="FormatedNumberBorderPatern 5 3 2" xfId="776"/>
    <cellStyle name="FormatedNumberBorderPatern 5 3 2 2" xfId="777"/>
    <cellStyle name="FormatedNumberBorderPatern 5 3 2 2 2" xfId="778"/>
    <cellStyle name="FormatedNumberBorderPatern 5 3 2 3" xfId="779"/>
    <cellStyle name="FormatedNumberBorderPatern 5 3 3" xfId="780"/>
    <cellStyle name="FormatedNumberBorderPatern 5 3 3 2" xfId="781"/>
    <cellStyle name="FormatedNumberBorderPatern 5 3 4" xfId="782"/>
    <cellStyle name="FormatedNumberBorderPatern 5 4" xfId="783"/>
    <cellStyle name="FormatedNumberBorderPatern 5 4 2" xfId="784"/>
    <cellStyle name="FormatedNumberBorderPatern 5 4 2 2" xfId="785"/>
    <cellStyle name="FormatedNumberBorderPatern 5 4 3" xfId="786"/>
    <cellStyle name="FormatedNumberBorderPatern 5 5" xfId="787"/>
    <cellStyle name="FormatedNumberBorderPatern 5 5 2" xfId="788"/>
    <cellStyle name="FormatedNumberBorderPatern 5 6" xfId="789"/>
    <cellStyle name="FormatedNumberBorderPatern 5 6 2" xfId="790"/>
    <cellStyle name="FormatedNumberBorderPatern 5 7" xfId="791"/>
    <cellStyle name="FormatedNumberBorderPatern 5 7 2" xfId="792"/>
    <cellStyle name="FormatedNumberBorderPatern 5 8" xfId="793"/>
    <cellStyle name="FormatedNumberBorderPatern 6" xfId="794"/>
    <cellStyle name="FormatedNumberBorderPatern 6 2" xfId="795"/>
    <cellStyle name="FormatedNumberBorderPatern 6 2 2" xfId="796"/>
    <cellStyle name="FormatedNumberBorderPatern 6 2 2 2" xfId="797"/>
    <cellStyle name="FormatedNumberBorderPatern 6 2 2 2 2" xfId="798"/>
    <cellStyle name="FormatedNumberBorderPatern 6 2 2 3" xfId="799"/>
    <cellStyle name="FormatedNumberBorderPatern 6 2 3" xfId="800"/>
    <cellStyle name="FormatedNumberBorderPatern 6 2 3 2" xfId="801"/>
    <cellStyle name="FormatedNumberBorderPatern 6 2 4" xfId="802"/>
    <cellStyle name="FormatedNumberBorderPatern 6 3" xfId="803"/>
    <cellStyle name="FormatedNumberBorderPatern 6 3 2" xfId="804"/>
    <cellStyle name="FormatedNumberBorderPatern 6 3 2 2" xfId="805"/>
    <cellStyle name="FormatedNumberBorderPatern 6 3 3" xfId="806"/>
    <cellStyle name="FormatedNumberBorderPatern 6 4" xfId="807"/>
    <cellStyle name="FormatedNumberBorderPatern 6 4 2" xfId="808"/>
    <cellStyle name="FormatedNumberBorderPatern 6 4 2 2" xfId="809"/>
    <cellStyle name="FormatedNumberBorderPatern 6 4 3" xfId="810"/>
    <cellStyle name="FormatedNumberBorderPatern 6 5" xfId="811"/>
    <cellStyle name="FormatedNumberBorderPatern 6 5 2" xfId="812"/>
    <cellStyle name="FormatedNumberBorderPatern 6 6" xfId="813"/>
    <cellStyle name="FormatedNumberBorderPatern 6 6 2" xfId="814"/>
    <cellStyle name="FormatedNumberBorderPatern 6 7" xfId="815"/>
    <cellStyle name="FormatedNumberBorderPatern 6 7 2" xfId="816"/>
    <cellStyle name="FormatedNumberBorderPatern 6 8" xfId="817"/>
    <cellStyle name="FormatedNumberBorderPatern 7" xfId="818"/>
    <cellStyle name="FormatedNumberBorderPatern 7 2" xfId="819"/>
    <cellStyle name="FormatedNumberBorderPatern 7 2 2" xfId="820"/>
    <cellStyle name="FormatedNumberBorderPatern 7 2 2 2" xfId="821"/>
    <cellStyle name="FormatedNumberBorderPatern 7 2 2 2 2" xfId="822"/>
    <cellStyle name="FormatedNumberBorderPatern 7 2 2 3" xfId="823"/>
    <cellStyle name="FormatedNumberBorderPatern 7 2 3" xfId="824"/>
    <cellStyle name="FormatedNumberBorderPatern 7 2 3 2" xfId="825"/>
    <cellStyle name="FormatedNumberBorderPatern 7 2 4" xfId="826"/>
    <cellStyle name="FormatedNumberBorderPatern 7 3" xfId="827"/>
    <cellStyle name="FormatedNumberBorderPatern 7 3 2" xfId="828"/>
    <cellStyle name="FormatedNumberBorderPatern 7 3 2 2" xfId="829"/>
    <cellStyle name="FormatedNumberBorderPatern 7 3 3" xfId="830"/>
    <cellStyle name="FormatedNumberBorderPatern 7 4" xfId="831"/>
    <cellStyle name="FormatedNumberBorderPatern 7 4 2" xfId="832"/>
    <cellStyle name="FormatedNumberBorderPatern 7 4 2 2" xfId="833"/>
    <cellStyle name="FormatedNumberBorderPatern 7 4 3" xfId="834"/>
    <cellStyle name="FormatedNumberBorderPatern 7 5" xfId="835"/>
    <cellStyle name="FormatedNumberBorderPatern 7 5 2" xfId="836"/>
    <cellStyle name="FormatedNumberBorderPatern 7 6" xfId="837"/>
    <cellStyle name="FormatedNumberBorderPatern 7 6 2" xfId="838"/>
    <cellStyle name="FormatedNumberBorderPatern 7 7" xfId="839"/>
    <cellStyle name="FormatedNumberBorderPatern 7 7 2" xfId="840"/>
    <cellStyle name="FormatedNumberBorderPatern 7 8" xfId="841"/>
    <cellStyle name="FormatedNumberBorderPatern 8" xfId="842"/>
    <cellStyle name="FormatedNumberBorderPatern 8 2" xfId="843"/>
    <cellStyle name="FormatedNumberBorderPatern 8 2 2" xfId="844"/>
    <cellStyle name="FormatedNumberBorderPatern 8 2 2 2" xfId="845"/>
    <cellStyle name="FormatedNumberBorderPatern 8 2 2 2 2" xfId="846"/>
    <cellStyle name="FormatedNumberBorderPatern 8 2 2 3" xfId="847"/>
    <cellStyle name="FormatedNumberBorderPatern 8 2 3" xfId="848"/>
    <cellStyle name="FormatedNumberBorderPatern 8 2 3 2" xfId="849"/>
    <cellStyle name="FormatedNumberBorderPatern 8 2 4" xfId="850"/>
    <cellStyle name="FormatedNumberBorderPatern 8 3" xfId="851"/>
    <cellStyle name="FormatedNumberBorderPatern 8 3 2" xfId="852"/>
    <cellStyle name="FormatedNumberBorderPatern 8 3 2 2" xfId="853"/>
    <cellStyle name="FormatedNumberBorderPatern 8 3 2 2 2" xfId="854"/>
    <cellStyle name="FormatedNumberBorderPatern 8 3 2 3" xfId="855"/>
    <cellStyle name="FormatedNumberBorderPatern 8 3 3" xfId="856"/>
    <cellStyle name="FormatedNumberBorderPatern 8 3 3 2" xfId="857"/>
    <cellStyle name="FormatedNumberBorderPatern 8 3 4" xfId="858"/>
    <cellStyle name="FormatedNumberBorderPatern 8 4" xfId="859"/>
    <cellStyle name="FormatedNumberBorderPatern 8 4 2" xfId="860"/>
    <cellStyle name="FormatedNumberBorderPatern 8 4 2 2" xfId="861"/>
    <cellStyle name="FormatedNumberBorderPatern 8 4 3" xfId="862"/>
    <cellStyle name="FormatedNumberBorderPatern 8 5" xfId="863"/>
    <cellStyle name="FormatedNumberBorderPatern 8 5 2" xfId="864"/>
    <cellStyle name="FormatedNumberBorderPatern 8 6" xfId="865"/>
    <cellStyle name="FormatedNumberBorderPatern 8 6 2" xfId="866"/>
    <cellStyle name="FormatedNumberBorderPatern 8 7" xfId="867"/>
    <cellStyle name="FormatedNumberBorderPatern 8 7 2" xfId="868"/>
    <cellStyle name="FormatedNumberBorderPatern 8 8" xfId="869"/>
    <cellStyle name="FormatedNumberBorderPatern 9" xfId="870"/>
    <cellStyle name="FormatedNumberBorderPatern 9 2" xfId="871"/>
    <cellStyle name="FormatedNumberBorderPatern 9 2 2" xfId="872"/>
    <cellStyle name="FormatedNumberBorderPatern 9 2 2 2" xfId="873"/>
    <cellStyle name="FormatedNumberBorderPatern 9 2 2 2 2" xfId="874"/>
    <cellStyle name="FormatedNumberBorderPatern 9 2 2 3" xfId="875"/>
    <cellStyle name="FormatedNumberBorderPatern 9 2 3" xfId="876"/>
    <cellStyle name="FormatedNumberBorderPatern 9 2 3 2" xfId="877"/>
    <cellStyle name="FormatedNumberBorderPatern 9 2 4" xfId="878"/>
    <cellStyle name="FormatedNumberBorderPatern 9 3" xfId="879"/>
    <cellStyle name="FormatedNumberBorderPatern 9 3 2" xfId="880"/>
    <cellStyle name="FormatedNumberBorderPatern 9 3 2 2" xfId="881"/>
    <cellStyle name="FormatedNumberBorderPatern 9 3 2 2 2" xfId="882"/>
    <cellStyle name="FormatedNumberBorderPatern 9 3 2 3" xfId="883"/>
    <cellStyle name="FormatedNumberBorderPatern 9 3 3" xfId="884"/>
    <cellStyle name="FormatedNumberBorderPatern 9 3 3 2" xfId="885"/>
    <cellStyle name="FormatedNumberBorderPatern 9 3 4" xfId="886"/>
    <cellStyle name="FormatedNumberBorderPatern 9 4" xfId="887"/>
    <cellStyle name="FormatedNumberBorderPatern 9 4 2" xfId="888"/>
    <cellStyle name="FormatedNumberBorderPatern 9 4 2 2" xfId="889"/>
    <cellStyle name="FormatedNumberBorderPatern 9 4 3" xfId="890"/>
    <cellStyle name="FormatedNumberBorderPatern 9 5" xfId="891"/>
    <cellStyle name="FormatedNumberBorderPatern 9 5 2" xfId="892"/>
    <cellStyle name="FormatedNumberBorderPatern 9 6" xfId="893"/>
    <cellStyle name="FormatedNumberBorderPatern 9 6 2" xfId="894"/>
    <cellStyle name="FormatedNumberBorderPatern 9 7" xfId="895"/>
    <cellStyle name="FormatedNumberBorderPatern 9 7 2" xfId="896"/>
    <cellStyle name="FormatedNumberBorderPatern 9 8" xfId="897"/>
    <cellStyle name="FormatedNumberBorderPatern 9 8 2" xfId="898"/>
    <cellStyle name="FormatedNumberBorderPatern 9 9" xfId="899"/>
    <cellStyle name="FormatedNumberBorderPatern_Center" xfId="900"/>
    <cellStyle name="Good" xfId="901"/>
    <cellStyle name="Good 2" xfId="902"/>
    <cellStyle name="Good 2 2" xfId="903"/>
    <cellStyle name="Heading 1" xfId="904"/>
    <cellStyle name="Heading 1 2" xfId="905"/>
    <cellStyle name="Heading 1 2 2" xfId="906"/>
    <cellStyle name="Heading 2" xfId="907"/>
    <cellStyle name="Heading 2 2" xfId="908"/>
    <cellStyle name="Heading 2 2 2" xfId="909"/>
    <cellStyle name="Heading 3" xfId="910"/>
    <cellStyle name="Heading 3 2" xfId="911"/>
    <cellStyle name="Heading 3 2 2" xfId="912"/>
    <cellStyle name="Heading 4" xfId="913"/>
    <cellStyle name="Heading 4 2" xfId="914"/>
    <cellStyle name="Heading 4 2 2" xfId="915"/>
    <cellStyle name="Hyperlink 2" xfId="916"/>
    <cellStyle name="Hyperlink 2 2" xfId="917"/>
    <cellStyle name="Hyperlink 3" xfId="918"/>
    <cellStyle name="Hyperlink 3 2" xfId="919"/>
    <cellStyle name="Input" xfId="920"/>
    <cellStyle name="Input 2" xfId="921"/>
    <cellStyle name="Input 2 2" xfId="922"/>
    <cellStyle name="Linked Cell" xfId="923"/>
    <cellStyle name="Linked Cell 2" xfId="924"/>
    <cellStyle name="Linked Cell 2 2" xfId="925"/>
    <cellStyle name="Neutral" xfId="926"/>
    <cellStyle name="Neutral 2" xfId="927"/>
    <cellStyle name="Neutral 2 2" xfId="928"/>
    <cellStyle name="Neutral 3" xfId="929"/>
    <cellStyle name="Normal 10" xfId="930"/>
    <cellStyle name="Normal 10 2" xfId="931"/>
    <cellStyle name="Normal 10 2 2" xfId="932"/>
    <cellStyle name="Normal 10 2 3" xfId="933"/>
    <cellStyle name="Normal 10 2 4" xfId="934"/>
    <cellStyle name="Normal 10 2 5" xfId="935"/>
    <cellStyle name="Normal 10 3" xfId="936"/>
    <cellStyle name="Normal 10 4" xfId="937"/>
    <cellStyle name="Normal 10 5" xfId="938"/>
    <cellStyle name="Normal 10 6" xfId="939"/>
    <cellStyle name="Normal 10 6 2" xfId="940"/>
    <cellStyle name="Normal 10 7" xfId="941"/>
    <cellStyle name="Normal 11" xfId="942"/>
    <cellStyle name="Normal 11 2" xfId="943"/>
    <cellStyle name="Normal 11 2 2" xfId="944"/>
    <cellStyle name="Normal 11 2 2 2" xfId="945"/>
    <cellStyle name="Normal 11 2 3" xfId="946"/>
    <cellStyle name="Normal 11 2 3 2" xfId="947"/>
    <cellStyle name="Normal 11 3" xfId="948"/>
    <cellStyle name="Normal 11 3 2" xfId="949"/>
    <cellStyle name="Normal 11 4" xfId="950"/>
    <cellStyle name="Normal 11 5" xfId="951"/>
    <cellStyle name="Normal 11 6" xfId="952"/>
    <cellStyle name="Normal 11 6 2" xfId="953"/>
    <cellStyle name="Normal 12" xfId="954"/>
    <cellStyle name="Normal 12 2" xfId="955"/>
    <cellStyle name="Normal 12 2 2" xfId="956"/>
    <cellStyle name="Normal 12 2 2 2" xfId="957"/>
    <cellStyle name="Normal 12 2 3" xfId="958"/>
    <cellStyle name="Normal 12 3" xfId="959"/>
    <cellStyle name="Normal 12 4" xfId="960"/>
    <cellStyle name="Normal 12 4 2" xfId="961"/>
    <cellStyle name="Normal 13" xfId="962"/>
    <cellStyle name="Normal 13 2" xfId="963"/>
    <cellStyle name="Normal 13 2 2" xfId="964"/>
    <cellStyle name="Normal 13 3" xfId="965"/>
    <cellStyle name="Normal 14" xfId="966"/>
    <cellStyle name="Normal 14 2" xfId="967"/>
    <cellStyle name="Normal 14 2 2" xfId="968"/>
    <cellStyle name="Normal 15" xfId="969"/>
    <cellStyle name="Normal 16" xfId="970"/>
    <cellStyle name="Normal 16 2" xfId="971"/>
    <cellStyle name="Normal 17" xfId="972"/>
    <cellStyle name="Normal 17 2" xfId="973"/>
    <cellStyle name="Normal 18" xfId="974"/>
    <cellStyle name="Normal 19" xfId="975"/>
    <cellStyle name="Normal 2" xfId="976"/>
    <cellStyle name="Normal 2 10" xfId="977"/>
    <cellStyle name="Normal 2 2" xfId="978"/>
    <cellStyle name="Normal 2 2 2" xfId="979"/>
    <cellStyle name="Normal 2 2 3" xfId="980"/>
    <cellStyle name="Normal 2 2 4" xfId="981"/>
    <cellStyle name="Normal 2 2 5" xfId="982"/>
    <cellStyle name="Normal 2 2 5 2" xfId="983"/>
    <cellStyle name="Normal 2 3" xfId="984"/>
    <cellStyle name="Normal 2 3 2" xfId="985"/>
    <cellStyle name="Normal 2 3 2 2" xfId="986"/>
    <cellStyle name="Normal 2 3 2 2 2" xfId="987"/>
    <cellStyle name="Normal 2 3 2 3" xfId="988"/>
    <cellStyle name="Normal 2 3 2 3 2" xfId="989"/>
    <cellStyle name="Normal 2 3 3" xfId="990"/>
    <cellStyle name="Normal 2 3 3 2" xfId="991"/>
    <cellStyle name="Normal 2 3 4" xfId="992"/>
    <cellStyle name="Normal 2 3 4 2" xfId="993"/>
    <cellStyle name="Normal 2 3 5" xfId="994"/>
    <cellStyle name="Normal 2 3 6" xfId="995"/>
    <cellStyle name="Normal 2 3 6 2" xfId="996"/>
    <cellStyle name="Normal 2 3 7" xfId="997"/>
    <cellStyle name="Normal 2 4" xfId="998"/>
    <cellStyle name="Normal 2 4 2" xfId="999"/>
    <cellStyle name="Normal 2 4 2 2" xfId="1000"/>
    <cellStyle name="Normal 2 4 2 2 2" xfId="1001"/>
    <cellStyle name="Normal 2 4 2 3" xfId="1002"/>
    <cellStyle name="Normal 2 4 3" xfId="1003"/>
    <cellStyle name="Normal 2 4 3 2" xfId="1004"/>
    <cellStyle name="Normal 2 4 4" xfId="1005"/>
    <cellStyle name="Normal 2 4 5" xfId="1006"/>
    <cellStyle name="Normal 2 4 5 2" xfId="1007"/>
    <cellStyle name="Normal 2 5" xfId="1008"/>
    <cellStyle name="Normal 2 5 2" xfId="1009"/>
    <cellStyle name="Normal 2 5 2 2" xfId="1010"/>
    <cellStyle name="Normal 2 5 3" xfId="1011"/>
    <cellStyle name="Normal 2 5 3 2" xfId="1012"/>
    <cellStyle name="Normal 2 6" xfId="1013"/>
    <cellStyle name="Normal 2 6 2" xfId="1014"/>
    <cellStyle name="Normal 2 7" xfId="1015"/>
    <cellStyle name="Normal 2 7 2" xfId="1016"/>
    <cellStyle name="Normal 2 8" xfId="1017"/>
    <cellStyle name="Normal 2 8 2" xfId="1018"/>
    <cellStyle name="Normal 20" xfId="1019"/>
    <cellStyle name="Normal 21" xfId="1020"/>
    <cellStyle name="Normal 3" xfId="1021"/>
    <cellStyle name="Normal 3 2" xfId="1022"/>
    <cellStyle name="Normal 3 2 2" xfId="1023"/>
    <cellStyle name="Normal 3 2 2 2" xfId="1024"/>
    <cellStyle name="Normal 3 2 2 2 2" xfId="1025"/>
    <cellStyle name="Normal 3 2 2 3" xfId="1026"/>
    <cellStyle name="Normal 3 2 2 3 2" xfId="1027"/>
    <cellStyle name="Normal 3 2 3" xfId="1028"/>
    <cellStyle name="Normal 3 2 3 2" xfId="1029"/>
    <cellStyle name="Normal 3 2 3 2 2" xfId="1030"/>
    <cellStyle name="Normal 3 2 4" xfId="1031"/>
    <cellStyle name="Normal 3 2 4 2" xfId="1032"/>
    <cellStyle name="Normal 3 3" xfId="1033"/>
    <cellStyle name="Normal 3 3 2" xfId="1034"/>
    <cellStyle name="Normal 3 3 2 2" xfId="1035"/>
    <cellStyle name="Normal 3 3 2 2 2" xfId="1036"/>
    <cellStyle name="Normal 3 3 2 3" xfId="1037"/>
    <cellStyle name="Normal 3 3 3" xfId="1038"/>
    <cellStyle name="Normal 3 3 3 2" xfId="1039"/>
    <cellStyle name="Normal 3 3 4" xfId="1040"/>
    <cellStyle name="Normal 3 3 4 2" xfId="1041"/>
    <cellStyle name="Normal 3 3 5" xfId="1042"/>
    <cellStyle name="Normal 3 3 5 2" xfId="1043"/>
    <cellStyle name="Normal 3 4" xfId="1044"/>
    <cellStyle name="Normal 3 4 2" xfId="1045"/>
    <cellStyle name="Normal 3 4 2 2" xfId="1046"/>
    <cellStyle name="Normal 3 4 3" xfId="1047"/>
    <cellStyle name="Normal 3 4 3 2" xfId="1048"/>
    <cellStyle name="Normal 3 5" xfId="1049"/>
    <cellStyle name="Normal 3 5 2" xfId="1050"/>
    <cellStyle name="Normal 3 6" xfId="1051"/>
    <cellStyle name="Normal 32" xfId="1052"/>
    <cellStyle name="Normal 32 2" xfId="1053"/>
    <cellStyle name="Normal 34" xfId="1054"/>
    <cellStyle name="Normal 34 2" xfId="1055"/>
    <cellStyle name="Normal 4" xfId="1056"/>
    <cellStyle name="Normal 4 10" xfId="1057"/>
    <cellStyle name="Normal 4 2" xfId="1058"/>
    <cellStyle name="Normal 4 2 2" xfId="1059"/>
    <cellStyle name="Normal 4 2 2 2" xfId="1060"/>
    <cellStyle name="Normal 4 2 2 2 2" xfId="1061"/>
    <cellStyle name="Normal 4 2 2 3" xfId="1062"/>
    <cellStyle name="Normal 4 2 2 3 2" xfId="1063"/>
    <cellStyle name="Normal 4 2 2 4" xfId="1064"/>
    <cellStyle name="Normal 4 2 3" xfId="1065"/>
    <cellStyle name="Normal 4 2 3 2" xfId="1066"/>
    <cellStyle name="Normal 4 2 4" xfId="1067"/>
    <cellStyle name="Normal 4 2 4 2" xfId="1068"/>
    <cellStyle name="Normal 4 2 5" xfId="1069"/>
    <cellStyle name="Normal 4 2 5 2" xfId="1070"/>
    <cellStyle name="Normal 4 2 6" xfId="1071"/>
    <cellStyle name="Normal 4 2 6 2" xfId="1072"/>
    <cellStyle name="Normal 4 3" xfId="1073"/>
    <cellStyle name="Normal 4 3 2" xfId="1074"/>
    <cellStyle name="Normal 4 3 2 2" xfId="1075"/>
    <cellStyle name="Normal 4 3 2 2 2" xfId="1076"/>
    <cellStyle name="Normal 4 3 2 3" xfId="1077"/>
    <cellStyle name="Normal 4 3 2 3 2" xfId="1078"/>
    <cellStyle name="Normal 4 3 3" xfId="1079"/>
    <cellStyle name="Normal 4 3 3 2" xfId="1080"/>
    <cellStyle name="Normal 4 3 4" xfId="1081"/>
    <cellStyle name="Normal 4 3 4 2" xfId="1082"/>
    <cellStyle name="Normal 4 4" xfId="1083"/>
    <cellStyle name="Normal 4 4 2" xfId="1084"/>
    <cellStyle name="Normal 4 4 2 2" xfId="1085"/>
    <cellStyle name="Normal 4 4 3" xfId="1086"/>
    <cellStyle name="Normal 4 4 3 2" xfId="1087"/>
    <cellStyle name="Normal 4 5" xfId="1088"/>
    <cellStyle name="Normal 4 5 2" xfId="1089"/>
    <cellStyle name="Normal 4 5 2 2" xfId="1090"/>
    <cellStyle name="Normal 4 6" xfId="1091"/>
    <cellStyle name="Normal 4 6 2" xfId="1092"/>
    <cellStyle name="Normal 4 6 2 2" xfId="1093"/>
    <cellStyle name="Normal 4 7" xfId="1094"/>
    <cellStyle name="Normal 4 7 2" xfId="1095"/>
    <cellStyle name="Normal 4 8" xfId="1096"/>
    <cellStyle name="Normal 4 8 2" xfId="1097"/>
    <cellStyle name="Normal 4 9" xfId="1098"/>
    <cellStyle name="Normal 4 9 2" xfId="1099"/>
    <cellStyle name="Normal 42" xfId="1100"/>
    <cellStyle name="Normal 42 2" xfId="1101"/>
    <cellStyle name="Normal 5" xfId="1102"/>
    <cellStyle name="Normal 5 2" xfId="1103"/>
    <cellStyle name="Normal 5 2 2" xfId="1104"/>
    <cellStyle name="Normal 5 2 2 2" xfId="1105"/>
    <cellStyle name="Normal 5 2 2 2 2" xfId="1106"/>
    <cellStyle name="Normal 5 2 2 3" xfId="1107"/>
    <cellStyle name="Normal 5 2 2 3 2" xfId="1108"/>
    <cellStyle name="Normal 5 2 3" xfId="1109"/>
    <cellStyle name="Normal 5 2 3 2" xfId="1110"/>
    <cellStyle name="Normal 5 2 4" xfId="1111"/>
    <cellStyle name="Normal 5 2 4 2" xfId="1112"/>
    <cellStyle name="Normal 5 3" xfId="1113"/>
    <cellStyle name="Normal 5 3 2" xfId="1114"/>
    <cellStyle name="Normal 5 3 2 2" xfId="1115"/>
    <cellStyle name="Normal 5 3 3" xfId="1116"/>
    <cellStyle name="Normal 5 3 3 2" xfId="1117"/>
    <cellStyle name="Normal 5 3 4" xfId="1118"/>
    <cellStyle name="Normal 5 3 4 2" xfId="1119"/>
    <cellStyle name="Normal 5 4" xfId="1120"/>
    <cellStyle name="Normal 5 4 2" xfId="1121"/>
    <cellStyle name="Normal 5 4 2 2" xfId="1122"/>
    <cellStyle name="Normal 5 5" xfId="1123"/>
    <cellStyle name="Normal 5 5 2" xfId="1124"/>
    <cellStyle name="Normal 5 6" xfId="1125"/>
    <cellStyle name="Normal 5 7" xfId="1126"/>
    <cellStyle name="Normal 5 8" xfId="1127"/>
    <cellStyle name="Normal 5 8 2" xfId="1128"/>
    <cellStyle name="Normal 52" xfId="1129"/>
    <cellStyle name="Normal 52 2" xfId="1130"/>
    <cellStyle name="Normal 54" xfId="1131"/>
    <cellStyle name="Normal 54 2" xfId="1132"/>
    <cellStyle name="Normal 6" xfId="1133"/>
    <cellStyle name="Normal 6 10" xfId="1134"/>
    <cellStyle name="Normal 6 11" xfId="1135"/>
    <cellStyle name="Normal 6 2" xfId="1136"/>
    <cellStyle name="Normal 6 2 2" xfId="1137"/>
    <cellStyle name="Normal 6 2 2 2" xfId="1138"/>
    <cellStyle name="Normal 6 2 2 2 2" xfId="1139"/>
    <cellStyle name="Normal 6 2 2 3" xfId="1140"/>
    <cellStyle name="Normal 6 2 2 3 2" xfId="1141"/>
    <cellStyle name="Normal 6 2 2 4" xfId="1142"/>
    <cellStyle name="Normal 6 2 3" xfId="1143"/>
    <cellStyle name="Normal 6 2 3 2" xfId="1144"/>
    <cellStyle name="Normal 6 2 4" xfId="1145"/>
    <cellStyle name="Normal 6 2 4 2" xfId="1146"/>
    <cellStyle name="Normal 6 2 5" xfId="1147"/>
    <cellStyle name="Normal 6 2 5 2" xfId="1148"/>
    <cellStyle name="Normal 6 2 6" xfId="1149"/>
    <cellStyle name="Normal 6 3" xfId="1150"/>
    <cellStyle name="Normal 6 3 2" xfId="1151"/>
    <cellStyle name="Normal 6 3 2 2" xfId="1152"/>
    <cellStyle name="Normal 6 3 3" xfId="1153"/>
    <cellStyle name="Normal 6 3 4" xfId="1154"/>
    <cellStyle name="Normal 6 4" xfId="1155"/>
    <cellStyle name="Normal 6 4 2" xfId="1156"/>
    <cellStyle name="Normal 6 5" xfId="1157"/>
    <cellStyle name="Normal 6 5 2" xfId="1158"/>
    <cellStyle name="Normal 6 6" xfId="1159"/>
    <cellStyle name="Normal 6 7" xfId="1160"/>
    <cellStyle name="Normal 6 8" xfId="1161"/>
    <cellStyle name="Normal 6 8 2" xfId="1162"/>
    <cellStyle name="Normal 6 9" xfId="1163"/>
    <cellStyle name="Normal 7" xfId="1164"/>
    <cellStyle name="Normal 7 2" xfId="1165"/>
    <cellStyle name="Normal 7 3" xfId="1166"/>
    <cellStyle name="Normal 7 3 2" xfId="1167"/>
    <cellStyle name="Normal 7 3 2 2" xfId="1168"/>
    <cellStyle name="Normal 7 3 2 3" xfId="1169"/>
    <cellStyle name="Normal 7 3 3" xfId="1170"/>
    <cellStyle name="Normal 7 3 4" xfId="1171"/>
    <cellStyle name="Normal 7 3 5" xfId="1172"/>
    <cellStyle name="Normal 7 4" xfId="1173"/>
    <cellStyle name="Normal 7 4 2" xfId="1174"/>
    <cellStyle name="Normal 7 4 3" xfId="1175"/>
    <cellStyle name="Normal 7 4 4" xfId="1176"/>
    <cellStyle name="Normal 7 5" xfId="1177"/>
    <cellStyle name="Normal 7 5 2" xfId="1178"/>
    <cellStyle name="Normal 7 5 2 2" xfId="1179"/>
    <cellStyle name="Normal 7 6" xfId="1180"/>
    <cellStyle name="Normal 7 7" xfId="1181"/>
    <cellStyle name="Normal 8" xfId="1182"/>
    <cellStyle name="Normal 8 2" xfId="1183"/>
    <cellStyle name="Normal 8 2 2" xfId="1184"/>
    <cellStyle name="Normal 8 2 3" xfId="1185"/>
    <cellStyle name="Normal 8 3" xfId="1186"/>
    <cellStyle name="Normal 8 3 2" xfId="1187"/>
    <cellStyle name="Normal 8 4" xfId="1188"/>
    <cellStyle name="Normal 8 4 2" xfId="1189"/>
    <cellStyle name="Normal 8 4 3" xfId="1190"/>
    <cellStyle name="Normal 8 5" xfId="1191"/>
    <cellStyle name="Normal 8 6" xfId="1192"/>
    <cellStyle name="Normal 8 6 2" xfId="1193"/>
    <cellStyle name="Normal 9" xfId="1194"/>
    <cellStyle name="Normal 9 2" xfId="1195"/>
    <cellStyle name="Normal 9 2 2" xfId="1196"/>
    <cellStyle name="Normal 9 2 3" xfId="1197"/>
    <cellStyle name="Normal 9 2 4" xfId="1198"/>
    <cellStyle name="Normal 9 3" xfId="1199"/>
    <cellStyle name="Normal 9 3 2" xfId="1200"/>
    <cellStyle name="Normal 9 3 3" xfId="1201"/>
    <cellStyle name="Normal 9 3 4" xfId="1202"/>
    <cellStyle name="Normal 9 4" xfId="1203"/>
    <cellStyle name="Normal 9 4 2" xfId="1204"/>
    <cellStyle name="Normal 9 4 2 2" xfId="1205"/>
    <cellStyle name="Normal 9 4 3" xfId="1206"/>
    <cellStyle name="Normal 9 5" xfId="1207"/>
    <cellStyle name="Normal 9 5 2" xfId="1208"/>
    <cellStyle name="Normal 9 6" xfId="1209"/>
    <cellStyle name="Normal 9 6 2" xfId="1210"/>
    <cellStyle name="Normal 9 7" xfId="1211"/>
    <cellStyle name="Normal 9 8" xfId="1212"/>
    <cellStyle name="Normal 9 8 2" xfId="1213"/>
    <cellStyle name="Normal 9 9" xfId="1214"/>
    <cellStyle name="Normal_BAL" xfId="1215"/>
    <cellStyle name="Normál_DCF(Investment,SW-mod)" xfId="1216"/>
    <cellStyle name="Normal_Financial statements 2000 Alcomet" xfId="1217"/>
    <cellStyle name="Normal_Financial statements_bg model 2002" xfId="1218"/>
    <cellStyle name="Normal_FS_2004_Final_28.03.05" xfId="1219"/>
    <cellStyle name="Normal_FS_SOPHARMA_2005 (2)" xfId="1220"/>
    <cellStyle name="Normal_FS'05-Neochim group-raboten_Final2" xfId="1221"/>
    <cellStyle name="Normal_P&amp;L" xfId="1222"/>
    <cellStyle name="Normal_P&amp;L_Financial statements_bg model 2002" xfId="1223"/>
    <cellStyle name="Normal_Sheet2" xfId="1224"/>
    <cellStyle name="Normal_SOPHARMA_FS_01_12_2007_predvaritelen" xfId="1225"/>
    <cellStyle name="Note" xfId="1226"/>
    <cellStyle name="Note 2" xfId="1227"/>
    <cellStyle name="Note 2 2" xfId="1228"/>
    <cellStyle name="Note 2 2 2" xfId="1229"/>
    <cellStyle name="Note 2 2 2 2" xfId="1230"/>
    <cellStyle name="Note 2 2 2 2 2" xfId="1231"/>
    <cellStyle name="Note 2 2 2 3" xfId="1232"/>
    <cellStyle name="Note 2 2 3" xfId="1233"/>
    <cellStyle name="Note 2 2 3 2" xfId="1234"/>
    <cellStyle name="Note 2 2 4" xfId="1235"/>
    <cellStyle name="Note 2 3" xfId="1236"/>
    <cellStyle name="Note 2 3 2" xfId="1237"/>
    <cellStyle name="Note 2 3 2 2" xfId="1238"/>
    <cellStyle name="Note 2 3 3" xfId="1239"/>
    <cellStyle name="Note 2 4" xfId="1240"/>
    <cellStyle name="Note 2 4 2" xfId="1241"/>
    <cellStyle name="Note 2 5" xfId="1242"/>
    <cellStyle name="Note 2 5 2" xfId="1243"/>
    <cellStyle name="Note 2 6" xfId="1244"/>
    <cellStyle name="Note 2 6 2" xfId="1245"/>
    <cellStyle name="Note 2 7" xfId="1246"/>
    <cellStyle name="Note 3" xfId="1247"/>
    <cellStyle name="Note 3 2" xfId="1248"/>
    <cellStyle name="Note 3 2 2" xfId="1249"/>
    <cellStyle name="Note 3 2 2 2" xfId="1250"/>
    <cellStyle name="Note 3 2 3" xfId="1251"/>
    <cellStyle name="Note 3 3" xfId="1252"/>
    <cellStyle name="Note 3 3 2" xfId="1253"/>
    <cellStyle name="Note 3 4" xfId="1254"/>
    <cellStyle name="Note 3 5" xfId="1255"/>
    <cellStyle name="Note 4" xfId="1256"/>
    <cellStyle name="Note 4 2" xfId="1257"/>
    <cellStyle name="Note 4 2 2" xfId="1258"/>
    <cellStyle name="Note 4 2 2 2" xfId="1259"/>
    <cellStyle name="Note 4 2 3" xfId="1260"/>
    <cellStyle name="Note 4 3" xfId="1261"/>
    <cellStyle name="Note 4 3 2" xfId="1262"/>
    <cellStyle name="Note 4 4" xfId="1263"/>
    <cellStyle name="Note 5" xfId="1264"/>
    <cellStyle name="Note 5 2" xfId="1265"/>
    <cellStyle name="Note 5 2 2" xfId="1266"/>
    <cellStyle name="Note 5 3" xfId="1267"/>
    <cellStyle name="Note 6" xfId="1268"/>
    <cellStyle name="Note 6 2" xfId="1269"/>
    <cellStyle name="Note 7" xfId="1270"/>
    <cellStyle name="Note 7 2" xfId="1271"/>
    <cellStyle name="Output" xfId="1272"/>
    <cellStyle name="Output 2" xfId="1273"/>
    <cellStyle name="Output 2 2" xfId="1274"/>
    <cellStyle name="Percent" xfId="1275"/>
    <cellStyle name="Percent 2" xfId="1276"/>
    <cellStyle name="Percent 2 2" xfId="1277"/>
    <cellStyle name="Percent 2 2 2" xfId="1278"/>
    <cellStyle name="Percent 2 2 2 2" xfId="1279"/>
    <cellStyle name="Percent 2 2 3" xfId="1280"/>
    <cellStyle name="Percent 2 2 4" xfId="1281"/>
    <cellStyle name="Percent 2 3" xfId="1282"/>
    <cellStyle name="Percent 2 3 2" xfId="1283"/>
    <cellStyle name="Percent 2 3 3" xfId="1284"/>
    <cellStyle name="Percent 2 4" xfId="1285"/>
    <cellStyle name="Percent 2 4 2" xfId="1286"/>
    <cellStyle name="Percent 2 4 3" xfId="1287"/>
    <cellStyle name="Percent 2 5" xfId="1288"/>
    <cellStyle name="Percent 3" xfId="1289"/>
    <cellStyle name="Percent 3 2" xfId="1290"/>
    <cellStyle name="Percent 3 2 2" xfId="1291"/>
    <cellStyle name="Percent 3 2 2 2" xfId="1292"/>
    <cellStyle name="Percent 3 2 2 2 2" xfId="1293"/>
    <cellStyle name="Percent 3 2 3" xfId="1294"/>
    <cellStyle name="Percent 3 2 3 2" xfId="1295"/>
    <cellStyle name="Percent 3 2 3 2 2" xfId="1296"/>
    <cellStyle name="Percent 3 3" xfId="1297"/>
    <cellStyle name="Percent 3 3 2" xfId="1298"/>
    <cellStyle name="Percent 3 3 2 2" xfId="1299"/>
    <cellStyle name="Percent 3 3 3" xfId="1300"/>
    <cellStyle name="Percent 3 4" xfId="1301"/>
    <cellStyle name="Percent 3 4 2" xfId="1302"/>
    <cellStyle name="Percent 3 5" xfId="1303"/>
    <cellStyle name="Percent 4" xfId="1304"/>
    <cellStyle name="Percent 4 2" xfId="1305"/>
    <cellStyle name="Percent 4 2 2" xfId="1306"/>
    <cellStyle name="Percent 4 3" xfId="1307"/>
    <cellStyle name="Percent 4 3 2" xfId="1308"/>
    <cellStyle name="Percent 4 4" xfId="1309"/>
    <cellStyle name="Percent 4 5" xfId="1310"/>
    <cellStyle name="Percent 5" xfId="1311"/>
    <cellStyle name="Percent 5 2" xfId="1312"/>
    <cellStyle name="Percent 5 2 2" xfId="1313"/>
    <cellStyle name="Percent 5 2 2 2" xfId="1314"/>
    <cellStyle name="Percent 5 2 3" xfId="1315"/>
    <cellStyle name="Percent 5 2 3 2" xfId="1316"/>
    <cellStyle name="Percent 5 3" xfId="1317"/>
    <cellStyle name="Percent 5 3 2" xfId="1318"/>
    <cellStyle name="Percent 5 4" xfId="1319"/>
    <cellStyle name="Percent 5 5" xfId="1320"/>
    <cellStyle name="Percent 5 5 2" xfId="1321"/>
    <cellStyle name="Percent 6" xfId="1322"/>
    <cellStyle name="Percent 6 2" xfId="1323"/>
    <cellStyle name="Percent 6 2 2" xfId="1324"/>
    <cellStyle name="Percent 6 3" xfId="1325"/>
    <cellStyle name="Percent 6 3 2" xfId="1326"/>
    <cellStyle name="Percent 7" xfId="1327"/>
    <cellStyle name="Percent 7 2" xfId="1328"/>
    <cellStyle name="Percent 7 3" xfId="1329"/>
    <cellStyle name="Percent 8" xfId="1330"/>
    <cellStyle name="Percent 8 2" xfId="1331"/>
    <cellStyle name="Percent 8 2 2" xfId="1332"/>
    <cellStyle name="Procentowy 2" xfId="1333"/>
    <cellStyle name="Title" xfId="1334"/>
    <cellStyle name="Title 2" xfId="1335"/>
    <cellStyle name="Title 2 2" xfId="1336"/>
    <cellStyle name="Title 3" xfId="1337"/>
    <cellStyle name="Total" xfId="1338"/>
    <cellStyle name="Total 2" xfId="1339"/>
    <cellStyle name="Total 2 2" xfId="1340"/>
    <cellStyle name="Warning Text" xfId="1341"/>
    <cellStyle name="Warning Text 2" xfId="1342"/>
    <cellStyle name="Warning Text 2 2" xfId="1343"/>
    <cellStyle name="Обычный 2" xfId="1344"/>
    <cellStyle name="Обычный 2 2" xfId="1345"/>
    <cellStyle name="Обычный 2 3" xfId="1346"/>
    <cellStyle name="Обычный 2 4" xfId="1347"/>
    <cellStyle name="Обычный 2_9" xfId="1348"/>
    <cellStyle name="Обычный 3" xfId="1349"/>
    <cellStyle name="Обычный 3 2" xfId="1350"/>
    <cellStyle name="Обычный 3 2 2" xfId="1351"/>
    <cellStyle name="Обычный 4" xfId="1352"/>
    <cellStyle name="Обычный 5" xfId="1353"/>
    <cellStyle name="Обычный 5 2" xfId="1354"/>
    <cellStyle name="Обычный 5 2 2" xfId="1355"/>
    <cellStyle name="Обычный_1-3 кв" xfId="1356"/>
    <cellStyle name="Финансовый 2" xfId="1357"/>
    <cellStyle name="Финансовый 2 2" xfId="1358"/>
    <cellStyle name="Финансовый 2 2 2" xfId="1359"/>
    <cellStyle name="Финансовый 2 3" xfId="1360"/>
    <cellStyle name="Финансовый 2 3 2" xfId="1361"/>
    <cellStyle name="Финансовый 2 3 2 2" xfId="1362"/>
    <cellStyle name="Финансовый 2 4" xfId="1363"/>
    <cellStyle name="Финансовый 2 4 2" xfId="1364"/>
    <cellStyle name="Финансовый 2 5" xfId="1365"/>
    <cellStyle name="Финансовый 3" xfId="1366"/>
    <cellStyle name="Финансовый 3 2" xfId="1367"/>
    <cellStyle name="числовой" xfId="1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Normal="70" zoomScaleSheetLayoutView="100" zoomScalePageLayoutView="0" workbookViewId="0" topLeftCell="A1">
      <selection activeCell="C9" sqref="C9"/>
    </sheetView>
  </sheetViews>
  <sheetFormatPr defaultColWidth="0" defaultRowHeight="12.75" customHeight="1" zeroHeight="1"/>
  <cols>
    <col min="1" max="2" width="9.28125" style="6" customWidth="1"/>
    <col min="3" max="3" width="16.7109375" style="6" customWidth="1"/>
    <col min="4" max="6" width="9.28125" style="6" customWidth="1"/>
    <col min="7" max="7" width="23.28125" style="6" customWidth="1"/>
    <col min="8" max="9" width="9.28125" style="6" customWidth="1"/>
    <col min="10" max="16384" width="9.28125" style="6" hidden="1" customWidth="1"/>
  </cols>
  <sheetData>
    <row r="1" spans="1:8" ht="18.75">
      <c r="A1" s="1" t="s">
        <v>0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102</v>
      </c>
      <c r="H7" s="10"/>
      <c r="I7" s="10"/>
    </row>
    <row r="8" spans="1:9" ht="16.5">
      <c r="A8" s="11"/>
      <c r="D8" s="8" t="s">
        <v>211</v>
      </c>
      <c r="E8" s="9"/>
      <c r="F8" s="10"/>
      <c r="G8" s="10"/>
      <c r="H8" s="10"/>
      <c r="I8" s="10"/>
    </row>
    <row r="9" spans="1:9" ht="18.75">
      <c r="A9" s="7"/>
      <c r="D9" s="8" t="s">
        <v>172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7" ht="18.75">
      <c r="A12" s="7" t="s">
        <v>4</v>
      </c>
      <c r="D12" s="13" t="s">
        <v>2</v>
      </c>
      <c r="E12" s="14"/>
      <c r="F12" s="14"/>
      <c r="G12" s="15"/>
    </row>
    <row r="13" spans="4:9" ht="16.5">
      <c r="D13" s="13"/>
      <c r="E13" s="14"/>
      <c r="F13" s="14"/>
      <c r="G13" s="16"/>
      <c r="H13" s="10"/>
      <c r="I13" s="10"/>
    </row>
    <row r="14" spans="1:9" ht="18.75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118</v>
      </c>
      <c r="B16" s="7"/>
      <c r="C16" s="7"/>
      <c r="D16" s="13" t="s">
        <v>117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99</v>
      </c>
      <c r="C18" s="17"/>
      <c r="D18" s="13" t="s">
        <v>188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7" ht="18.75">
      <c r="A20" s="7"/>
      <c r="D20" s="13"/>
      <c r="E20" s="14"/>
      <c r="F20" s="14"/>
      <c r="G20" s="15"/>
    </row>
    <row r="21" spans="1:7" ht="18.75">
      <c r="A21" s="7" t="s">
        <v>7</v>
      </c>
      <c r="D21" s="13" t="s">
        <v>8</v>
      </c>
      <c r="E21" s="14"/>
      <c r="F21" s="14"/>
      <c r="G21" s="15"/>
    </row>
    <row r="22" spans="1:7" ht="18.75">
      <c r="A22" s="7"/>
      <c r="D22" s="13" t="s">
        <v>9</v>
      </c>
      <c r="E22" s="14"/>
      <c r="F22" s="14"/>
      <c r="G22" s="15"/>
    </row>
    <row r="23" spans="6:7" ht="18.75">
      <c r="F23" s="15"/>
      <c r="G23" s="18"/>
    </row>
    <row r="24" spans="1:7" ht="18.75">
      <c r="A24" s="7" t="s">
        <v>10</v>
      </c>
      <c r="C24" s="17"/>
      <c r="D24" s="8" t="s">
        <v>101</v>
      </c>
      <c r="E24" s="145"/>
      <c r="F24" s="18"/>
      <c r="G24" s="20"/>
    </row>
    <row r="25" spans="1:9" ht="18.75">
      <c r="A25" s="7"/>
      <c r="C25" s="17"/>
      <c r="D25" s="8" t="s">
        <v>11</v>
      </c>
      <c r="E25" s="145"/>
      <c r="F25" s="18"/>
      <c r="G25" s="20"/>
      <c r="H25" s="21"/>
      <c r="I25" s="21"/>
    </row>
    <row r="26" spans="1:9" ht="18" customHeight="1">
      <c r="A26" s="7"/>
      <c r="C26" s="10"/>
      <c r="D26" s="8" t="s">
        <v>12</v>
      </c>
      <c r="E26" s="9"/>
      <c r="F26" s="18"/>
      <c r="G26" s="146"/>
      <c r="H26" s="147"/>
      <c r="I26" s="148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13</v>
      </c>
      <c r="D28" s="297" t="s">
        <v>14</v>
      </c>
      <c r="E28" s="298"/>
      <c r="F28" s="298"/>
      <c r="G28" s="298"/>
      <c r="H28" s="7"/>
      <c r="I28" s="7"/>
    </row>
    <row r="29" spans="1:9" ht="18.75">
      <c r="A29" s="7"/>
      <c r="D29" s="297" t="s">
        <v>15</v>
      </c>
      <c r="E29" s="298"/>
      <c r="F29" s="298"/>
      <c r="G29" s="298"/>
      <c r="H29" s="7"/>
      <c r="I29" s="7"/>
    </row>
    <row r="30" spans="1:9" ht="18.75">
      <c r="A30" s="7"/>
      <c r="D30" s="297" t="s">
        <v>131</v>
      </c>
      <c r="E30" s="298"/>
      <c r="F30" s="298"/>
      <c r="G30" s="298"/>
      <c r="H30" s="7"/>
      <c r="I30" s="7"/>
    </row>
    <row r="31" spans="1:7" ht="18.75">
      <c r="A31" s="7"/>
      <c r="D31" s="297" t="s">
        <v>132</v>
      </c>
      <c r="E31" s="298"/>
      <c r="F31" s="298"/>
      <c r="G31" s="298"/>
    </row>
    <row r="32" spans="1:7" ht="18.75">
      <c r="A32" s="7"/>
      <c r="D32" s="297" t="s">
        <v>133</v>
      </c>
      <c r="E32" s="298"/>
      <c r="F32" s="298"/>
      <c r="G32" s="298"/>
    </row>
    <row r="33" spans="1:7" ht="18.75">
      <c r="A33" s="7"/>
      <c r="D33" s="297" t="s">
        <v>134</v>
      </c>
      <c r="E33" s="298"/>
      <c r="F33" s="298"/>
      <c r="G33" s="298"/>
    </row>
    <row r="34" spans="1:7" ht="18.75">
      <c r="A34" s="7"/>
      <c r="D34" s="8"/>
      <c r="E34" s="145"/>
      <c r="F34" s="145"/>
      <c r="G34" s="145"/>
    </row>
    <row r="35" spans="1:7" ht="18.75">
      <c r="A35" s="7"/>
      <c r="C35" s="21"/>
      <c r="E35" s="145"/>
      <c r="F35" s="145"/>
      <c r="G35" s="145"/>
    </row>
    <row r="36" spans="1:7" ht="18.75">
      <c r="A36" s="7"/>
      <c r="D36" s="8"/>
      <c r="E36" s="145"/>
      <c r="F36" s="145"/>
      <c r="G36" s="145"/>
    </row>
    <row r="37" spans="1:7" ht="18.75">
      <c r="A37" s="7"/>
      <c r="E37" s="19"/>
      <c r="F37" s="15"/>
      <c r="G37" s="19"/>
    </row>
    <row r="38" spans="1:9" ht="18.75">
      <c r="A38" s="7" t="s">
        <v>16</v>
      </c>
      <c r="D38" s="297" t="s">
        <v>136</v>
      </c>
      <c r="E38" s="20"/>
      <c r="F38" s="19"/>
      <c r="G38" s="20"/>
      <c r="H38" s="21"/>
      <c r="I38" s="21"/>
    </row>
    <row r="39" spans="1:7" ht="18.75">
      <c r="A39" s="7"/>
      <c r="E39" s="19"/>
      <c r="F39" s="15"/>
      <c r="G39" s="19"/>
    </row>
    <row r="40" spans="1:6" ht="18.75">
      <c r="A40" s="7"/>
      <c r="F40" s="7"/>
    </row>
    <row r="41" spans="1:6" ht="18.75">
      <c r="A41" s="7"/>
      <c r="F41" s="7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spans="1:6" ht="18.75">
      <c r="A46" s="7"/>
      <c r="F46" s="7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zoomScale="90" zoomScaleNormal="90" zoomScaleSheetLayoutView="90" zoomScalePageLayoutView="0" workbookViewId="0" topLeftCell="A1">
      <selection activeCell="C15" sqref="C15"/>
    </sheetView>
  </sheetViews>
  <sheetFormatPr defaultColWidth="9.28125" defaultRowHeight="12.75"/>
  <cols>
    <col min="1" max="1" width="80.421875" style="22" customWidth="1"/>
    <col min="2" max="2" width="11.57421875" style="31" customWidth="1"/>
    <col min="3" max="3" width="5.28125" style="26" customWidth="1"/>
    <col min="4" max="4" width="12.28125" style="26" customWidth="1"/>
    <col min="5" max="5" width="2.28125" style="26" customWidth="1"/>
    <col min="6" max="6" width="12.28125" style="26" customWidth="1"/>
    <col min="7" max="7" width="1.57421875" style="26" customWidth="1"/>
    <col min="8" max="8" width="12.28125" style="22" bestFit="1" customWidth="1"/>
    <col min="9" max="9" width="5.00390625" style="22" customWidth="1"/>
    <col min="10" max="10" width="11.57421875" style="22" bestFit="1" customWidth="1"/>
    <col min="11" max="16384" width="9.28125" style="22" customWidth="1"/>
  </cols>
  <sheetData>
    <row r="1" spans="1:7" ht="15">
      <c r="A1" s="363" t="str">
        <f>'[1]Cover '!A1</f>
        <v>ГРУПА СОФАРМА </v>
      </c>
      <c r="B1" s="364"/>
      <c r="C1" s="364"/>
      <c r="D1" s="364"/>
      <c r="E1" s="364"/>
      <c r="F1" s="364"/>
      <c r="G1" s="364"/>
    </row>
    <row r="2" spans="1:7" s="23" customFormat="1" ht="15">
      <c r="A2" s="365" t="s">
        <v>158</v>
      </c>
      <c r="B2" s="366"/>
      <c r="C2" s="366"/>
      <c r="D2" s="366"/>
      <c r="E2" s="366"/>
      <c r="F2" s="366"/>
      <c r="G2" s="366"/>
    </row>
    <row r="3" spans="1:7" ht="15">
      <c r="A3" s="71" t="s">
        <v>200</v>
      </c>
      <c r="B3" s="197"/>
      <c r="C3" s="24"/>
      <c r="D3" s="24"/>
      <c r="E3" s="24"/>
      <c r="F3" s="24"/>
      <c r="G3" s="24"/>
    </row>
    <row r="4" spans="1:7" ht="4.5" customHeight="1">
      <c r="A4" s="308"/>
      <c r="B4" s="197"/>
      <c r="C4" s="24"/>
      <c r="D4" s="24"/>
      <c r="E4" s="24"/>
      <c r="F4" s="24"/>
      <c r="G4" s="24"/>
    </row>
    <row r="5" spans="1:7" ht="5.25" customHeight="1">
      <c r="A5" s="308"/>
      <c r="B5" s="197"/>
      <c r="C5" s="24"/>
      <c r="D5" s="24"/>
      <c r="E5" s="24"/>
      <c r="F5" s="24"/>
      <c r="G5" s="24"/>
    </row>
    <row r="6" spans="1:7" ht="60" customHeight="1">
      <c r="A6" s="23"/>
      <c r="B6" s="367" t="s">
        <v>17</v>
      </c>
      <c r="C6" s="309"/>
      <c r="D6" s="320" t="s">
        <v>201</v>
      </c>
      <c r="E6" s="321"/>
      <c r="F6" s="320" t="s">
        <v>202</v>
      </c>
      <c r="G6" s="309"/>
    </row>
    <row r="7" spans="1:7" ht="15">
      <c r="A7" s="23"/>
      <c r="B7" s="367"/>
      <c r="C7" s="309"/>
      <c r="D7" s="322" t="s">
        <v>66</v>
      </c>
      <c r="E7" s="321"/>
      <c r="F7" s="322" t="s">
        <v>66</v>
      </c>
      <c r="G7" s="309"/>
    </row>
    <row r="8" ht="15">
      <c r="A8" s="25"/>
    </row>
    <row r="9" ht="15">
      <c r="A9" s="25"/>
    </row>
    <row r="10" spans="1:10" ht="15" customHeight="1">
      <c r="A10" s="23" t="s">
        <v>149</v>
      </c>
      <c r="B10" s="31">
        <v>3</v>
      </c>
      <c r="D10" s="27">
        <v>1179329</v>
      </c>
      <c r="F10" s="27">
        <v>1018446</v>
      </c>
      <c r="H10" s="313"/>
      <c r="J10" s="28"/>
    </row>
    <row r="11" spans="1:6" ht="15">
      <c r="A11" s="23" t="s">
        <v>18</v>
      </c>
      <c r="B11" s="31">
        <v>4</v>
      </c>
      <c r="D11" s="27">
        <v>9640</v>
      </c>
      <c r="F11" s="27">
        <v>7599</v>
      </c>
    </row>
    <row r="12" spans="1:10" ht="15">
      <c r="A12" s="29" t="s">
        <v>19</v>
      </c>
      <c r="D12" s="30">
        <v>-4494</v>
      </c>
      <c r="F12" s="30">
        <v>9357</v>
      </c>
      <c r="G12" s="31"/>
      <c r="J12" s="28"/>
    </row>
    <row r="13" spans="1:10" ht="15">
      <c r="A13" s="23" t="s">
        <v>20</v>
      </c>
      <c r="B13" s="31">
        <v>5</v>
      </c>
      <c r="D13" s="27">
        <v>-57444</v>
      </c>
      <c r="F13" s="27">
        <v>-67016</v>
      </c>
      <c r="H13" s="32"/>
      <c r="J13" s="28"/>
    </row>
    <row r="14" spans="1:10" ht="15">
      <c r="A14" s="23" t="s">
        <v>21</v>
      </c>
      <c r="B14" s="31">
        <v>6</v>
      </c>
      <c r="D14" s="27">
        <v>-50823</v>
      </c>
      <c r="F14" s="27">
        <v>-55823</v>
      </c>
      <c r="H14" s="32"/>
      <c r="J14" s="28"/>
    </row>
    <row r="15" spans="1:8" ht="15">
      <c r="A15" s="23" t="s">
        <v>22</v>
      </c>
      <c r="B15" s="31">
        <v>7</v>
      </c>
      <c r="D15" s="27">
        <v>-111209</v>
      </c>
      <c r="F15" s="27">
        <v>-95200</v>
      </c>
      <c r="H15" s="33"/>
    </row>
    <row r="16" spans="1:8" ht="15">
      <c r="A16" s="23" t="s">
        <v>23</v>
      </c>
      <c r="B16" s="31">
        <v>15.16</v>
      </c>
      <c r="D16" s="27">
        <v>-40559</v>
      </c>
      <c r="F16" s="27">
        <v>-32741</v>
      </c>
      <c r="H16" s="32"/>
    </row>
    <row r="17" spans="1:8" ht="15">
      <c r="A17" s="23" t="s">
        <v>24</v>
      </c>
      <c r="D17" s="27">
        <v>-864214</v>
      </c>
      <c r="F17" s="27">
        <v>-742556</v>
      </c>
      <c r="H17" s="32"/>
    </row>
    <row r="18" spans="1:10" ht="15">
      <c r="A18" s="23" t="s">
        <v>25</v>
      </c>
      <c r="B18" s="31">
        <v>8</v>
      </c>
      <c r="D18" s="27">
        <v>-5035</v>
      </c>
      <c r="F18" s="27">
        <f>-9247-1</f>
        <v>-9248</v>
      </c>
      <c r="H18" s="33"/>
      <c r="J18" s="28"/>
    </row>
    <row r="19" spans="1:11" ht="15" customHeight="1">
      <c r="A19" s="308" t="s">
        <v>26</v>
      </c>
      <c r="D19" s="34">
        <f>SUM(D10:D18)</f>
        <v>55191</v>
      </c>
      <c r="F19" s="34">
        <f>SUM(F10:F18)</f>
        <v>32818</v>
      </c>
      <c r="H19" s="32"/>
      <c r="K19" s="28"/>
    </row>
    <row r="20" spans="1:8" ht="8.25" customHeight="1">
      <c r="A20" s="23"/>
      <c r="D20" s="27"/>
      <c r="F20" s="27"/>
      <c r="H20" s="32"/>
    </row>
    <row r="21" spans="1:8" s="342" customFormat="1" ht="12.75" customHeight="1">
      <c r="A21" s="341" t="s">
        <v>203</v>
      </c>
      <c r="B21" s="343"/>
      <c r="C21" s="333"/>
      <c r="D21" s="38">
        <v>-2050</v>
      </c>
      <c r="E21" s="333"/>
      <c r="F21" s="38">
        <f>-1074+2</f>
        <v>-1072</v>
      </c>
      <c r="G21" s="333"/>
      <c r="H21" s="335"/>
    </row>
    <row r="22" spans="1:8" s="342" customFormat="1" ht="8.25" customHeight="1">
      <c r="A22" s="341"/>
      <c r="B22" s="343"/>
      <c r="C22" s="333"/>
      <c r="D22" s="27"/>
      <c r="E22" s="333"/>
      <c r="F22" s="27"/>
      <c r="G22" s="333"/>
      <c r="H22" s="335"/>
    </row>
    <row r="23" spans="1:8" ht="15">
      <c r="A23" s="23" t="s">
        <v>27</v>
      </c>
      <c r="B23" s="31">
        <v>11</v>
      </c>
      <c r="D23" s="27">
        <v>6340</v>
      </c>
      <c r="F23" s="27">
        <f>3478</f>
        <v>3478</v>
      </c>
      <c r="H23" s="32"/>
    </row>
    <row r="24" spans="1:8" ht="15">
      <c r="A24" s="23" t="s">
        <v>28</v>
      </c>
      <c r="B24" s="31">
        <v>12</v>
      </c>
      <c r="D24" s="27">
        <v>-9631</v>
      </c>
      <c r="F24" s="27">
        <f>-15552-1</f>
        <v>-15553</v>
      </c>
      <c r="H24" s="32"/>
    </row>
    <row r="25" spans="1:8" ht="15">
      <c r="A25" s="35" t="s">
        <v>29</v>
      </c>
      <c r="D25" s="34">
        <f>SUM(D23:D24)</f>
        <v>-3291</v>
      </c>
      <c r="F25" s="34">
        <f>SUM(F23:F24)</f>
        <v>-12075</v>
      </c>
      <c r="H25" s="32"/>
    </row>
    <row r="26" spans="1:8" ht="9" customHeight="1">
      <c r="A26" s="35"/>
      <c r="D26" s="37"/>
      <c r="F26" s="37"/>
      <c r="H26" s="32"/>
    </row>
    <row r="27" spans="1:8" ht="15">
      <c r="A27" s="23" t="s">
        <v>189</v>
      </c>
      <c r="B27" s="31">
        <v>13</v>
      </c>
      <c r="D27" s="27">
        <v>7837</v>
      </c>
      <c r="F27" s="27">
        <v>2355</v>
      </c>
      <c r="H27" s="32"/>
    </row>
    <row r="28" spans="1:8" ht="15" hidden="1">
      <c r="A28" s="23" t="s">
        <v>146</v>
      </c>
      <c r="D28" s="27">
        <v>0</v>
      </c>
      <c r="F28" s="27">
        <v>0</v>
      </c>
      <c r="H28" s="32"/>
    </row>
    <row r="29" spans="1:8" s="332" customFormat="1" ht="15">
      <c r="A29" s="341" t="s">
        <v>185</v>
      </c>
      <c r="B29" s="334"/>
      <c r="C29" s="333"/>
      <c r="D29" s="27">
        <v>1249</v>
      </c>
      <c r="E29" s="333"/>
      <c r="F29" s="27">
        <v>0</v>
      </c>
      <c r="G29" s="333"/>
      <c r="H29" s="335"/>
    </row>
    <row r="30" spans="1:8" ht="15">
      <c r="A30" s="308" t="s">
        <v>30</v>
      </c>
      <c r="D30" s="34">
        <f>D19+D25+D27+D28+D29+D21</f>
        <v>58936</v>
      </c>
      <c r="F30" s="34">
        <f>F19+F25+F27+F28+F29+F21</f>
        <v>22026</v>
      </c>
      <c r="H30" s="36"/>
    </row>
    <row r="31" spans="1:8" ht="6.75" customHeight="1">
      <c r="A31" s="308"/>
      <c r="D31" s="156"/>
      <c r="F31" s="156"/>
      <c r="H31" s="36"/>
    </row>
    <row r="32" spans="1:8" ht="15">
      <c r="A32" s="23" t="s">
        <v>31</v>
      </c>
      <c r="D32" s="38">
        <v>-5439</v>
      </c>
      <c r="F32" s="38">
        <v>-4512</v>
      </c>
      <c r="H32" s="36"/>
    </row>
    <row r="33" spans="1:10" ht="6.75" customHeight="1">
      <c r="A33" s="308"/>
      <c r="B33" s="198"/>
      <c r="C33" s="39"/>
      <c r="D33" s="37"/>
      <c r="E33" s="39"/>
      <c r="F33" s="37"/>
      <c r="G33" s="39"/>
      <c r="H33" s="36"/>
      <c r="J33" s="40"/>
    </row>
    <row r="34" spans="1:10" ht="7.5" customHeight="1">
      <c r="A34" s="308"/>
      <c r="B34" s="198"/>
      <c r="C34" s="39"/>
      <c r="D34" s="37"/>
      <c r="E34" s="39"/>
      <c r="F34" s="37"/>
      <c r="G34" s="39"/>
      <c r="H34" s="36"/>
      <c r="J34" s="40"/>
    </row>
    <row r="35" spans="1:10" ht="15.75" thickBot="1">
      <c r="A35" s="308" t="s">
        <v>163</v>
      </c>
      <c r="B35" s="198"/>
      <c r="C35" s="39"/>
      <c r="D35" s="141">
        <f>D30+D32</f>
        <v>53497</v>
      </c>
      <c r="E35" s="39"/>
      <c r="F35" s="141">
        <f>F30+F32</f>
        <v>17514</v>
      </c>
      <c r="G35" s="39"/>
      <c r="H35" s="36"/>
      <c r="J35" s="40"/>
    </row>
    <row r="36" spans="1:10" ht="15.75" thickTop="1">
      <c r="A36" s="308"/>
      <c r="B36" s="198"/>
      <c r="C36" s="39"/>
      <c r="D36" s="37"/>
      <c r="E36" s="39"/>
      <c r="F36" s="37"/>
      <c r="G36" s="39"/>
      <c r="H36" s="36"/>
      <c r="J36" s="40"/>
    </row>
    <row r="37" spans="1:10" ht="15">
      <c r="A37" s="308" t="s">
        <v>32</v>
      </c>
      <c r="C37" s="41"/>
      <c r="D37" s="37"/>
      <c r="E37" s="41"/>
      <c r="F37" s="37"/>
      <c r="G37" s="39"/>
      <c r="H37" s="36"/>
      <c r="J37" s="40"/>
    </row>
    <row r="38" spans="1:10" ht="15">
      <c r="A38" s="158" t="s">
        <v>147</v>
      </c>
      <c r="C38" s="41"/>
      <c r="D38" s="37"/>
      <c r="E38" s="41"/>
      <c r="F38" s="37"/>
      <c r="G38" s="39"/>
      <c r="H38" s="36"/>
      <c r="J38" s="40"/>
    </row>
    <row r="39" spans="1:10" s="342" customFormat="1" ht="15" customHeight="1">
      <c r="A39" s="305" t="s">
        <v>195</v>
      </c>
      <c r="B39" s="343"/>
      <c r="C39" s="41"/>
      <c r="D39" s="50">
        <f>-52-16</f>
        <v>-68</v>
      </c>
      <c r="E39" s="41"/>
      <c r="F39" s="50">
        <v>-37</v>
      </c>
      <c r="G39" s="39"/>
      <c r="H39" s="36"/>
      <c r="J39" s="40"/>
    </row>
    <row r="40" spans="1:10" ht="18" customHeight="1">
      <c r="A40" s="160" t="s">
        <v>162</v>
      </c>
      <c r="B40" s="31">
        <v>14</v>
      </c>
      <c r="C40" s="41"/>
      <c r="D40" s="50">
        <v>66</v>
      </c>
      <c r="E40" s="41"/>
      <c r="F40" s="50">
        <v>-647</v>
      </c>
      <c r="G40" s="39"/>
      <c r="H40" s="36"/>
      <c r="J40" s="40"/>
    </row>
    <row r="41" spans="1:10" s="342" customFormat="1" ht="25.5" customHeight="1" hidden="1">
      <c r="A41" s="29" t="s">
        <v>204</v>
      </c>
      <c r="B41" s="343"/>
      <c r="C41" s="41"/>
      <c r="D41" s="50"/>
      <c r="E41" s="41"/>
      <c r="F41" s="50">
        <v>0</v>
      </c>
      <c r="G41" s="39"/>
      <c r="H41" s="36"/>
      <c r="J41" s="40"/>
    </row>
    <row r="42" spans="1:10" ht="15">
      <c r="A42" s="305"/>
      <c r="C42" s="41"/>
      <c r="D42" s="307">
        <f>SUM(D39:D40)</f>
        <v>-2</v>
      </c>
      <c r="E42" s="41"/>
      <c r="F42" s="307">
        <f>SUM(F39:F41)</f>
        <v>-684</v>
      </c>
      <c r="G42" s="39"/>
      <c r="H42" s="36"/>
      <c r="J42" s="40"/>
    </row>
    <row r="43" spans="1:10" ht="15">
      <c r="A43" s="158" t="s">
        <v>115</v>
      </c>
      <c r="B43" s="199"/>
      <c r="C43" s="41"/>
      <c r="D43" s="50"/>
      <c r="E43" s="41"/>
      <c r="F43" s="37"/>
      <c r="G43" s="39"/>
      <c r="H43" s="36"/>
      <c r="J43" s="40"/>
    </row>
    <row r="44" spans="1:10" ht="15">
      <c r="A44" s="160" t="s">
        <v>100</v>
      </c>
      <c r="B44" s="199"/>
      <c r="C44" s="41"/>
      <c r="D44" s="50">
        <f>1959+4</f>
        <v>1963</v>
      </c>
      <c r="E44" s="50"/>
      <c r="F44" s="50">
        <f>-655-774</f>
        <v>-1429</v>
      </c>
      <c r="G44" s="39"/>
      <c r="H44" s="36"/>
      <c r="J44" s="40"/>
    </row>
    <row r="45" spans="1:10" ht="15">
      <c r="A45" s="308"/>
      <c r="B45" s="199"/>
      <c r="C45" s="41"/>
      <c r="D45" s="34">
        <f>SUM(D44:D44)</f>
        <v>1963</v>
      </c>
      <c r="E45" s="41"/>
      <c r="F45" s="34">
        <f>SUM(F44:F44)</f>
        <v>-1429</v>
      </c>
      <c r="G45" s="39"/>
      <c r="H45" s="36"/>
      <c r="J45" s="40"/>
    </row>
    <row r="46" spans="1:10" ht="15">
      <c r="A46" s="308" t="s">
        <v>167</v>
      </c>
      <c r="B46" s="199">
        <v>14</v>
      </c>
      <c r="C46" s="41"/>
      <c r="D46" s="34">
        <f>D42+D45</f>
        <v>1961</v>
      </c>
      <c r="E46" s="41"/>
      <c r="F46" s="34">
        <f>F42+F45</f>
        <v>-2113</v>
      </c>
      <c r="G46" s="39"/>
      <c r="H46" s="36"/>
      <c r="J46" s="40"/>
    </row>
    <row r="47" spans="1:10" ht="15">
      <c r="A47" s="308"/>
      <c r="B47" s="199"/>
      <c r="C47" s="41"/>
      <c r="D47" s="37"/>
      <c r="E47" s="41"/>
      <c r="F47" s="37"/>
      <c r="G47" s="39"/>
      <c r="H47" s="36"/>
      <c r="J47" s="40"/>
    </row>
    <row r="48" spans="1:10" ht="15.75" thickBot="1">
      <c r="A48" s="295" t="s">
        <v>164</v>
      </c>
      <c r="B48" s="198"/>
      <c r="C48" s="39"/>
      <c r="D48" s="141">
        <f>+D35+D46</f>
        <v>55458</v>
      </c>
      <c r="E48" s="39"/>
      <c r="F48" s="141">
        <f>+F35+F46</f>
        <v>15401</v>
      </c>
      <c r="G48" s="39"/>
      <c r="H48" s="36"/>
      <c r="J48" s="40"/>
    </row>
    <row r="49" spans="1:10" ht="8.25" customHeight="1" thickTop="1">
      <c r="A49" s="158"/>
      <c r="B49" s="199"/>
      <c r="C49" s="41"/>
      <c r="D49" s="37"/>
      <c r="E49" s="41"/>
      <c r="F49" s="37"/>
      <c r="G49" s="39"/>
      <c r="H49" s="36"/>
      <c r="J49" s="40"/>
    </row>
    <row r="50" spans="1:8" ht="15">
      <c r="A50" s="295" t="s">
        <v>165</v>
      </c>
      <c r="B50" s="200"/>
      <c r="C50" s="43"/>
      <c r="D50" s="44"/>
      <c r="E50" s="43"/>
      <c r="F50" s="44"/>
      <c r="G50" s="45"/>
      <c r="H50" s="36"/>
    </row>
    <row r="51" spans="1:8" ht="15">
      <c r="A51" s="312" t="s">
        <v>150</v>
      </c>
      <c r="B51" s="48"/>
      <c r="C51" s="46"/>
      <c r="D51" s="47">
        <v>50528</v>
      </c>
      <c r="E51" s="46"/>
      <c r="F51" s="47">
        <v>21873</v>
      </c>
      <c r="G51" s="48"/>
      <c r="H51" s="36"/>
    </row>
    <row r="52" spans="1:8" ht="15">
      <c r="A52" s="49" t="s">
        <v>33</v>
      </c>
      <c r="B52" s="48"/>
      <c r="C52" s="46"/>
      <c r="D52" s="50">
        <v>2969</v>
      </c>
      <c r="E52" s="46"/>
      <c r="F52" s="50">
        <v>-4359</v>
      </c>
      <c r="G52" s="46"/>
      <c r="H52" s="36"/>
    </row>
    <row r="53" spans="1:8" ht="9" customHeight="1">
      <c r="A53" s="51"/>
      <c r="B53" s="200"/>
      <c r="C53" s="43"/>
      <c r="D53" s="155"/>
      <c r="E53" s="43"/>
      <c r="F53" s="155"/>
      <c r="G53" s="45"/>
      <c r="H53" s="36"/>
    </row>
    <row r="54" spans="1:8" ht="15">
      <c r="A54" s="296" t="s">
        <v>166</v>
      </c>
      <c r="B54" s="200"/>
      <c r="C54" s="43"/>
      <c r="D54" s="155"/>
      <c r="E54" s="43"/>
      <c r="F54" s="155"/>
      <c r="G54" s="45"/>
      <c r="H54" s="36"/>
    </row>
    <row r="55" spans="1:10" ht="15">
      <c r="A55" s="312" t="s">
        <v>150</v>
      </c>
      <c r="B55" s="48"/>
      <c r="C55" s="46"/>
      <c r="D55" s="47">
        <v>52501</v>
      </c>
      <c r="E55" s="46"/>
      <c r="F55" s="47">
        <v>20534</v>
      </c>
      <c r="G55" s="48"/>
      <c r="H55" s="36"/>
      <c r="J55" s="42"/>
    </row>
    <row r="56" spans="1:8" ht="15">
      <c r="A56" s="49" t="s">
        <v>33</v>
      </c>
      <c r="B56" s="48"/>
      <c r="C56" s="46"/>
      <c r="D56" s="50">
        <v>2957</v>
      </c>
      <c r="E56" s="46"/>
      <c r="F56" s="50">
        <v>-5133</v>
      </c>
      <c r="G56" s="46"/>
      <c r="H56" s="36"/>
    </row>
    <row r="57" spans="1:7" ht="8.25" customHeight="1">
      <c r="A57" s="49"/>
      <c r="B57" s="52"/>
      <c r="C57" s="52"/>
      <c r="D57" s="53"/>
      <c r="E57" s="52"/>
      <c r="F57" s="53"/>
      <c r="G57" s="52"/>
    </row>
    <row r="58" spans="1:6" ht="15">
      <c r="A58" s="345" t="s">
        <v>190</v>
      </c>
      <c r="B58" s="346"/>
      <c r="C58" s="347" t="s">
        <v>191</v>
      </c>
      <c r="D58" s="359">
        <v>0.4</v>
      </c>
      <c r="E58" s="360"/>
      <c r="F58" s="359">
        <v>0.17</v>
      </c>
    </row>
    <row r="59" spans="1:7" s="342" customFormat="1" ht="15">
      <c r="A59" s="54"/>
      <c r="B59" s="343"/>
      <c r="C59" s="333"/>
      <c r="D59" s="333"/>
      <c r="E59" s="333"/>
      <c r="F59" s="333"/>
      <c r="G59" s="333"/>
    </row>
    <row r="60" ht="15">
      <c r="A60" s="54"/>
    </row>
    <row r="61" spans="1:7" ht="15">
      <c r="A61" s="368" t="str">
        <f>SFP!A68</f>
        <v>Приложенията на страници от 5 до 147 са неразделна част от консолидирания финансов отчет</v>
      </c>
      <c r="B61" s="368"/>
      <c r="C61" s="368"/>
      <c r="D61" s="368"/>
      <c r="E61" s="368"/>
      <c r="F61" s="368"/>
      <c r="G61" s="39"/>
    </row>
    <row r="62" spans="1:7" ht="15">
      <c r="A62" s="205"/>
      <c r="B62" s="198"/>
      <c r="C62" s="39"/>
      <c r="D62" s="47"/>
      <c r="E62" s="39"/>
      <c r="F62" s="47"/>
      <c r="G62" s="39"/>
    </row>
    <row r="63" spans="1:6" ht="15">
      <c r="A63" s="55" t="s">
        <v>34</v>
      </c>
      <c r="D63" s="358"/>
      <c r="F63" s="358"/>
    </row>
    <row r="64" ht="15">
      <c r="A64" s="56" t="s">
        <v>35</v>
      </c>
    </row>
    <row r="66" ht="15">
      <c r="A66" s="57" t="str">
        <f>'[1]Cover '!A15</f>
        <v>Финансов директор:</v>
      </c>
    </row>
    <row r="67" ht="15">
      <c r="A67" s="58" t="str">
        <f>'[1]Cover '!D15</f>
        <v>Борис Борисов</v>
      </c>
    </row>
    <row r="68" ht="15">
      <c r="A68" s="59"/>
    </row>
    <row r="69" ht="15">
      <c r="A69" s="60" t="s">
        <v>116</v>
      </c>
    </row>
    <row r="70" ht="15">
      <c r="A70" s="159" t="s">
        <v>117</v>
      </c>
    </row>
    <row r="72" ht="15">
      <c r="A72" s="23"/>
    </row>
    <row r="73" ht="15">
      <c r="A73" s="23"/>
    </row>
    <row r="74" ht="15">
      <c r="A74" s="23"/>
    </row>
    <row r="75" spans="1:8" ht="15">
      <c r="A75" s="23"/>
      <c r="H75" s="314"/>
    </row>
    <row r="76" spans="1:7" ht="15">
      <c r="A76" s="362"/>
      <c r="B76" s="362"/>
      <c r="C76" s="362"/>
      <c r="D76" s="362"/>
      <c r="E76" s="362"/>
      <c r="F76" s="362"/>
      <c r="G76" s="362"/>
    </row>
    <row r="77" spans="1:7" ht="17.25" customHeight="1">
      <c r="A77" s="55"/>
      <c r="B77" s="61"/>
      <c r="C77" s="61"/>
      <c r="D77" s="61"/>
      <c r="E77" s="61"/>
      <c r="F77" s="61"/>
      <c r="G77" s="61"/>
    </row>
    <row r="78" ht="15">
      <c r="A78" s="62"/>
    </row>
    <row r="79" ht="15">
      <c r="A79" s="63"/>
    </row>
    <row r="80" ht="15">
      <c r="A80" s="64"/>
    </row>
    <row r="81" ht="15">
      <c r="A81" s="64"/>
    </row>
    <row r="82" ht="15">
      <c r="A82" s="60"/>
    </row>
    <row r="83" ht="15">
      <c r="A83" s="65"/>
    </row>
    <row r="84" ht="15">
      <c r="A84" s="59"/>
    </row>
    <row r="89" ht="15">
      <c r="A89" s="66"/>
    </row>
  </sheetData>
  <sheetProtection/>
  <mergeCells count="5">
    <mergeCell ref="A76:G76"/>
    <mergeCell ref="A1:G1"/>
    <mergeCell ref="A2:G2"/>
    <mergeCell ref="B6:B7"/>
    <mergeCell ref="A61:F61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7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view="pageBreakPreview" zoomScale="90" zoomScaleNormal="90" zoomScaleSheetLayoutView="90" zoomScalePageLayoutView="0" workbookViewId="0" topLeftCell="A1">
      <selection activeCell="C61" sqref="C61"/>
    </sheetView>
  </sheetViews>
  <sheetFormatPr defaultColWidth="9.28125" defaultRowHeight="12.75"/>
  <cols>
    <col min="1" max="1" width="67.421875" style="70" customWidth="1"/>
    <col min="2" max="2" width="8.28125" style="70" customWidth="1"/>
    <col min="3" max="3" width="12.7109375" style="70" customWidth="1"/>
    <col min="4" max="4" width="14.421875" style="101" customWidth="1"/>
    <col min="5" max="5" width="1.28515625" style="70" customWidth="1"/>
    <col min="6" max="6" width="14.57421875" style="101" customWidth="1"/>
    <col min="7" max="7" width="1.28515625" style="70" customWidth="1"/>
    <col min="8" max="8" width="1.57421875" style="70" customWidth="1"/>
    <col min="9" max="16384" width="9.28125" style="70" customWidth="1"/>
  </cols>
  <sheetData>
    <row r="1" spans="1:7" ht="14.25">
      <c r="A1" s="67" t="str">
        <f>+'[1]SCI'!A1</f>
        <v>ГРУПА СОФАРМА </v>
      </c>
      <c r="B1" s="68"/>
      <c r="C1" s="68"/>
      <c r="D1" s="69"/>
      <c r="E1" s="68"/>
      <c r="F1" s="69"/>
      <c r="G1" s="68"/>
    </row>
    <row r="2" spans="1:7" ht="14.25">
      <c r="A2" s="71" t="s">
        <v>159</v>
      </c>
      <c r="B2" s="72"/>
      <c r="C2" s="72"/>
      <c r="D2" s="73"/>
      <c r="E2" s="72"/>
      <c r="F2" s="73"/>
      <c r="G2" s="72"/>
    </row>
    <row r="3" spans="1:7" ht="15">
      <c r="A3" s="71" t="s">
        <v>200</v>
      </c>
      <c r="B3" s="74"/>
      <c r="C3" s="74"/>
      <c r="D3" s="75"/>
      <c r="E3" s="74"/>
      <c r="F3" s="75"/>
      <c r="G3" s="74"/>
    </row>
    <row r="4" spans="1:7" ht="26.25" customHeight="1">
      <c r="A4" s="76"/>
      <c r="B4" s="309"/>
      <c r="C4" s="369" t="s">
        <v>17</v>
      </c>
      <c r="D4" s="370" t="s">
        <v>205</v>
      </c>
      <c r="E4" s="310"/>
      <c r="F4" s="370" t="s">
        <v>182</v>
      </c>
      <c r="G4" s="202"/>
    </row>
    <row r="5" spans="2:7" ht="12" customHeight="1">
      <c r="B5" s="309"/>
      <c r="C5" s="369"/>
      <c r="D5" s="371"/>
      <c r="E5" s="310"/>
      <c r="F5" s="370"/>
      <c r="G5" s="202"/>
    </row>
    <row r="6" spans="2:7" ht="12" customHeight="1">
      <c r="B6" s="309"/>
      <c r="C6" s="310"/>
      <c r="D6" s="311"/>
      <c r="E6" s="310"/>
      <c r="F6" s="311"/>
      <c r="G6" s="202"/>
    </row>
    <row r="7" spans="1:7" ht="14.25">
      <c r="A7" s="71" t="s">
        <v>36</v>
      </c>
      <c r="B7" s="31"/>
      <c r="C7" s="31"/>
      <c r="D7" s="77"/>
      <c r="E7" s="31"/>
      <c r="F7" s="77"/>
      <c r="G7" s="31"/>
    </row>
    <row r="8" spans="1:7" ht="14.25">
      <c r="A8" s="71" t="s">
        <v>37</v>
      </c>
      <c r="B8" s="78"/>
      <c r="C8" s="78"/>
      <c r="D8" s="79"/>
      <c r="E8" s="78"/>
      <c r="F8" s="79"/>
      <c r="G8" s="78"/>
    </row>
    <row r="9" spans="1:7" ht="15">
      <c r="A9" s="80" t="s">
        <v>38</v>
      </c>
      <c r="B9" s="81"/>
      <c r="C9" s="81">
        <v>15</v>
      </c>
      <c r="D9" s="203">
        <v>377543</v>
      </c>
      <c r="E9" s="81"/>
      <c r="F9" s="203">
        <v>395872</v>
      </c>
      <c r="G9" s="81"/>
    </row>
    <row r="10" spans="1:7" ht="15">
      <c r="A10" s="83" t="s">
        <v>39</v>
      </c>
      <c r="B10" s="81"/>
      <c r="C10" s="81">
        <v>16</v>
      </c>
      <c r="D10" s="203">
        <v>54823</v>
      </c>
      <c r="E10" s="81"/>
      <c r="F10" s="203">
        <v>58272</v>
      </c>
      <c r="G10" s="81"/>
    </row>
    <row r="11" spans="1:7" ht="15">
      <c r="A11" s="83" t="s">
        <v>123</v>
      </c>
      <c r="B11" s="81"/>
      <c r="C11" s="81">
        <v>16</v>
      </c>
      <c r="D11" s="203">
        <v>13417</v>
      </c>
      <c r="E11" s="81"/>
      <c r="F11" s="203">
        <v>13269</v>
      </c>
      <c r="G11" s="81"/>
    </row>
    <row r="12" spans="1:7" ht="15">
      <c r="A12" s="80" t="s">
        <v>40</v>
      </c>
      <c r="B12" s="81"/>
      <c r="C12" s="81">
        <v>17</v>
      </c>
      <c r="D12" s="203">
        <v>10132</v>
      </c>
      <c r="E12" s="81"/>
      <c r="F12" s="203">
        <v>11691</v>
      </c>
      <c r="G12" s="81"/>
    </row>
    <row r="13" spans="1:7" ht="15">
      <c r="A13" s="85" t="s">
        <v>126</v>
      </c>
      <c r="B13" s="81"/>
      <c r="C13" s="81">
        <v>18</v>
      </c>
      <c r="D13" s="203">
        <v>77385</v>
      </c>
      <c r="E13" s="81"/>
      <c r="F13" s="203">
        <v>62811</v>
      </c>
      <c r="G13" s="81"/>
    </row>
    <row r="14" spans="1:7" ht="15">
      <c r="A14" s="83" t="s">
        <v>151</v>
      </c>
      <c r="B14" s="81"/>
      <c r="C14" s="81">
        <v>19</v>
      </c>
      <c r="D14" s="203">
        <v>14745</v>
      </c>
      <c r="E14" s="81"/>
      <c r="F14" s="203">
        <v>14294</v>
      </c>
      <c r="G14" s="81"/>
    </row>
    <row r="15" spans="1:8" ht="15">
      <c r="A15" s="85" t="s">
        <v>103</v>
      </c>
      <c r="B15" s="81"/>
      <c r="C15" s="81">
        <v>20</v>
      </c>
      <c r="D15" s="203">
        <v>51277</v>
      </c>
      <c r="E15" s="81"/>
      <c r="F15" s="203">
        <v>59726</v>
      </c>
      <c r="G15" s="81"/>
      <c r="H15" s="152"/>
    </row>
    <row r="16" spans="1:7" ht="15">
      <c r="A16" s="85" t="s">
        <v>104</v>
      </c>
      <c r="B16" s="81"/>
      <c r="C16" s="81">
        <v>21</v>
      </c>
      <c r="D16" s="203">
        <v>11815</v>
      </c>
      <c r="E16" s="81"/>
      <c r="F16" s="203">
        <v>11951</v>
      </c>
      <c r="G16" s="81"/>
    </row>
    <row r="17" spans="1:7" ht="15">
      <c r="A17" s="83" t="s">
        <v>98</v>
      </c>
      <c r="B17" s="93"/>
      <c r="C17" s="93"/>
      <c r="D17" s="203">
        <v>182</v>
      </c>
      <c r="E17" s="93"/>
      <c r="F17" s="203">
        <v>2049</v>
      </c>
      <c r="G17" s="93"/>
    </row>
    <row r="18" spans="1:7" ht="14.25" customHeight="1">
      <c r="A18" s="86"/>
      <c r="B18" s="78"/>
      <c r="C18" s="78"/>
      <c r="D18" s="87">
        <f>SUM(D9:D17)</f>
        <v>611319</v>
      </c>
      <c r="E18" s="78"/>
      <c r="F18" s="87">
        <f>SUM(F9:F17)</f>
        <v>629935</v>
      </c>
      <c r="G18" s="78"/>
    </row>
    <row r="19" spans="1:8" ht="15">
      <c r="A19" s="71" t="s">
        <v>41</v>
      </c>
      <c r="B19" s="78"/>
      <c r="C19" s="78"/>
      <c r="D19" s="306"/>
      <c r="E19" s="78"/>
      <c r="F19" s="323"/>
      <c r="G19" s="78"/>
      <c r="H19" s="149"/>
    </row>
    <row r="20" spans="1:7" ht="15">
      <c r="A20" s="80" t="s">
        <v>42</v>
      </c>
      <c r="B20" s="81"/>
      <c r="C20" s="81">
        <v>22</v>
      </c>
      <c r="D20" s="203">
        <v>274270</v>
      </c>
      <c r="E20" s="81"/>
      <c r="F20" s="203">
        <v>287569</v>
      </c>
      <c r="G20" s="81"/>
    </row>
    <row r="21" spans="1:7" ht="15">
      <c r="A21" s="80" t="s">
        <v>43</v>
      </c>
      <c r="B21" s="81"/>
      <c r="C21" s="153">
        <v>23</v>
      </c>
      <c r="D21" s="203">
        <v>273310</v>
      </c>
      <c r="E21" s="153"/>
      <c r="F21" s="203">
        <v>250707</v>
      </c>
      <c r="G21" s="153"/>
    </row>
    <row r="22" spans="1:10" ht="15">
      <c r="A22" s="80" t="s">
        <v>44</v>
      </c>
      <c r="B22" s="81"/>
      <c r="C22" s="153">
        <v>24</v>
      </c>
      <c r="D22" s="203">
        <v>9274</v>
      </c>
      <c r="E22" s="153"/>
      <c r="F22" s="203">
        <v>6682</v>
      </c>
      <c r="G22" s="153"/>
      <c r="H22" s="84"/>
      <c r="J22" s="84"/>
    </row>
    <row r="23" spans="1:7" ht="15">
      <c r="A23" s="80" t="s">
        <v>127</v>
      </c>
      <c r="B23" s="81"/>
      <c r="C23" s="81">
        <v>25</v>
      </c>
      <c r="D23" s="203">
        <v>40206</v>
      </c>
      <c r="E23" s="81"/>
      <c r="F23" s="203">
        <v>41926</v>
      </c>
      <c r="G23" s="81"/>
    </row>
    <row r="24" spans="1:7" ht="15">
      <c r="A24" s="80" t="s">
        <v>45</v>
      </c>
      <c r="B24" s="81"/>
      <c r="C24" s="81">
        <v>26</v>
      </c>
      <c r="D24" s="203">
        <v>22192</v>
      </c>
      <c r="E24" s="81"/>
      <c r="F24" s="203">
        <v>25293</v>
      </c>
      <c r="G24" s="81"/>
    </row>
    <row r="25" spans="1:7" ht="14.25">
      <c r="A25" s="71"/>
      <c r="B25" s="78"/>
      <c r="C25" s="81"/>
      <c r="D25" s="87">
        <f>SUM(D20:D24)</f>
        <v>619252</v>
      </c>
      <c r="E25" s="81"/>
      <c r="F25" s="87">
        <f>SUM(F20:F24)</f>
        <v>612177</v>
      </c>
      <c r="G25" s="81"/>
    </row>
    <row r="26" spans="1:7" ht="6.75" customHeight="1">
      <c r="A26" s="71"/>
      <c r="B26" s="78"/>
      <c r="C26" s="81"/>
      <c r="D26" s="88"/>
      <c r="E26" s="81"/>
      <c r="F26" s="88"/>
      <c r="G26" s="81"/>
    </row>
    <row r="27" spans="1:8" ht="15" thickBot="1">
      <c r="A27" s="71" t="s">
        <v>46</v>
      </c>
      <c r="B27" s="78"/>
      <c r="C27" s="81"/>
      <c r="D27" s="90">
        <f>SUM(D25,D18)</f>
        <v>1230571</v>
      </c>
      <c r="E27" s="81"/>
      <c r="F27" s="90">
        <f>SUM(F25,F18)</f>
        <v>1242112</v>
      </c>
      <c r="G27" s="81"/>
      <c r="H27" s="150"/>
    </row>
    <row r="28" spans="1:7" ht="8.25" customHeight="1" thickTop="1">
      <c r="A28" s="71"/>
      <c r="B28" s="78"/>
      <c r="C28" s="78"/>
      <c r="D28" s="88"/>
      <c r="E28" s="78"/>
      <c r="F28" s="88"/>
      <c r="G28" s="78"/>
    </row>
    <row r="29" spans="1:7" ht="14.25">
      <c r="A29" s="71" t="s">
        <v>47</v>
      </c>
      <c r="B29" s="31"/>
      <c r="C29" s="31"/>
      <c r="D29" s="88"/>
      <c r="E29" s="31"/>
      <c r="F29" s="88"/>
      <c r="G29" s="31"/>
    </row>
    <row r="30" spans="1:7" ht="28.5">
      <c r="A30" s="92" t="s">
        <v>124</v>
      </c>
      <c r="B30" s="31"/>
      <c r="C30" s="31"/>
      <c r="D30" s="91"/>
      <c r="E30" s="31"/>
      <c r="F30" s="91"/>
      <c r="G30" s="31"/>
    </row>
    <row r="31" spans="1:7" ht="15">
      <c r="A31" s="201" t="s">
        <v>48</v>
      </c>
      <c r="B31" s="93"/>
      <c r="C31" s="93"/>
      <c r="D31" s="203">
        <v>134798</v>
      </c>
      <c r="E31" s="93"/>
      <c r="F31" s="203">
        <v>134798</v>
      </c>
      <c r="G31" s="93"/>
    </row>
    <row r="32" spans="1:10" ht="15">
      <c r="A32" s="80" t="s">
        <v>49</v>
      </c>
      <c r="B32" s="93"/>
      <c r="C32" s="93"/>
      <c r="D32" s="203">
        <v>56444</v>
      </c>
      <c r="E32" s="93"/>
      <c r="F32" s="203">
        <v>57701</v>
      </c>
      <c r="G32" s="93"/>
      <c r="J32" s="301"/>
    </row>
    <row r="33" spans="1:10" ht="15">
      <c r="A33" s="80" t="s">
        <v>121</v>
      </c>
      <c r="B33" s="93"/>
      <c r="D33" s="203">
        <v>410182</v>
      </c>
      <c r="E33" s="93"/>
      <c r="F33" s="203">
        <v>360770</v>
      </c>
      <c r="G33" s="93"/>
      <c r="H33" s="152"/>
      <c r="J33" s="301"/>
    </row>
    <row r="34" spans="1:7" ht="14.25">
      <c r="A34" s="71"/>
      <c r="B34" s="78"/>
      <c r="C34" s="93">
        <v>27</v>
      </c>
      <c r="D34" s="94">
        <f>SUM(D31:D33)</f>
        <v>601424</v>
      </c>
      <c r="E34" s="81"/>
      <c r="F34" s="94">
        <f>SUM(F31:F33)</f>
        <v>553269</v>
      </c>
      <c r="G34" s="81"/>
    </row>
    <row r="35" spans="1:7" ht="9" customHeight="1">
      <c r="A35" s="71"/>
      <c r="B35" s="78"/>
      <c r="C35" s="81"/>
      <c r="D35" s="95"/>
      <c r="E35" s="81"/>
      <c r="F35" s="95"/>
      <c r="G35" s="81"/>
    </row>
    <row r="36" spans="1:7" ht="14.25">
      <c r="A36" s="96" t="s">
        <v>50</v>
      </c>
      <c r="B36" s="78"/>
      <c r="C36" s="81"/>
      <c r="D36" s="97">
        <v>13901</v>
      </c>
      <c r="E36" s="81"/>
      <c r="F36" s="97">
        <v>13326</v>
      </c>
      <c r="G36" s="81"/>
    </row>
    <row r="37" spans="1:7" ht="7.5" customHeight="1">
      <c r="A37" s="96"/>
      <c r="B37" s="78"/>
      <c r="C37" s="81"/>
      <c r="D37" s="95"/>
      <c r="E37" s="81"/>
      <c r="F37" s="95"/>
      <c r="G37" s="81"/>
    </row>
    <row r="38" spans="1:7" ht="14.25">
      <c r="A38" s="98" t="s">
        <v>51</v>
      </c>
      <c r="B38" s="78"/>
      <c r="C38" s="81">
        <v>27</v>
      </c>
      <c r="D38" s="97">
        <f>D36+D34</f>
        <v>615325</v>
      </c>
      <c r="E38" s="81"/>
      <c r="F38" s="97">
        <f>F36+F34</f>
        <v>566595</v>
      </c>
      <c r="G38" s="81"/>
    </row>
    <row r="39" spans="1:7" ht="9" customHeight="1">
      <c r="A39" s="98"/>
      <c r="B39" s="78"/>
      <c r="C39" s="81"/>
      <c r="D39" s="95"/>
      <c r="E39" s="81"/>
      <c r="F39" s="95"/>
      <c r="G39" s="81"/>
    </row>
    <row r="40" spans="1:7" ht="15">
      <c r="A40" s="99" t="s">
        <v>52</v>
      </c>
      <c r="B40" s="78"/>
      <c r="C40" s="78"/>
      <c r="D40" s="89"/>
      <c r="E40" s="78"/>
      <c r="F40" s="89"/>
      <c r="G40" s="78"/>
    </row>
    <row r="41" spans="1:7" ht="15">
      <c r="A41" s="71" t="s">
        <v>53</v>
      </c>
      <c r="B41" s="93"/>
      <c r="C41" s="93"/>
      <c r="D41" s="89"/>
      <c r="E41" s="93"/>
      <c r="F41" s="89"/>
      <c r="G41" s="93"/>
    </row>
    <row r="42" spans="1:7" ht="15">
      <c r="A42" s="80" t="s">
        <v>54</v>
      </c>
      <c r="B42" s="93"/>
      <c r="C42" s="93">
        <v>28</v>
      </c>
      <c r="D42" s="82">
        <v>34797</v>
      </c>
      <c r="E42" s="93"/>
      <c r="F42" s="82">
        <v>34567</v>
      </c>
      <c r="G42" s="93"/>
    </row>
    <row r="43" spans="1:7" ht="15">
      <c r="A43" s="83" t="s">
        <v>55</v>
      </c>
      <c r="B43" s="93"/>
      <c r="C43" s="93"/>
      <c r="D43" s="82">
        <v>6184</v>
      </c>
      <c r="E43" s="93"/>
      <c r="F43" s="82">
        <v>7937</v>
      </c>
      <c r="G43" s="93"/>
    </row>
    <row r="44" spans="1:7" ht="15">
      <c r="A44" s="83" t="s">
        <v>175</v>
      </c>
      <c r="B44" s="93"/>
      <c r="C44" s="93">
        <v>29</v>
      </c>
      <c r="D44" s="82">
        <v>8882</v>
      </c>
      <c r="E44" s="93"/>
      <c r="F44" s="82">
        <v>8783</v>
      </c>
      <c r="G44" s="93"/>
    </row>
    <row r="45" spans="1:8" ht="15">
      <c r="A45" s="80" t="s">
        <v>119</v>
      </c>
      <c r="B45" s="93"/>
      <c r="C45" s="93">
        <v>30</v>
      </c>
      <c r="D45" s="82">
        <v>7453</v>
      </c>
      <c r="E45" s="93"/>
      <c r="F45" s="82">
        <v>7339</v>
      </c>
      <c r="G45" s="93"/>
      <c r="H45" s="152"/>
    </row>
    <row r="46" spans="1:7" ht="15">
      <c r="A46" s="100" t="s">
        <v>170</v>
      </c>
      <c r="B46" s="93"/>
      <c r="C46" s="93">
        <v>31</v>
      </c>
      <c r="D46" s="82">
        <v>45250</v>
      </c>
      <c r="E46" s="93"/>
      <c r="F46" s="82">
        <v>49593</v>
      </c>
      <c r="G46" s="93"/>
    </row>
    <row r="47" spans="1:7" ht="15">
      <c r="A47" s="100" t="s">
        <v>120</v>
      </c>
      <c r="B47" s="93"/>
      <c r="C47" s="93">
        <v>32</v>
      </c>
      <c r="D47" s="82">
        <v>7746</v>
      </c>
      <c r="E47" s="93"/>
      <c r="F47" s="82">
        <v>10422</v>
      </c>
      <c r="G47" s="93"/>
    </row>
    <row r="48" spans="1:7" ht="15">
      <c r="A48" s="80" t="s">
        <v>56</v>
      </c>
      <c r="B48" s="93"/>
      <c r="C48" s="93">
        <v>33</v>
      </c>
      <c r="D48" s="82">
        <f>20283-7746</f>
        <v>12537</v>
      </c>
      <c r="E48" s="93"/>
      <c r="F48" s="82">
        <f>22847-10422</f>
        <v>12425</v>
      </c>
      <c r="G48" s="93"/>
    </row>
    <row r="49" spans="1:8" ht="15">
      <c r="A49" s="86"/>
      <c r="B49" s="78"/>
      <c r="C49" s="93"/>
      <c r="D49" s="288">
        <f>SUM(D42:D48)</f>
        <v>122849</v>
      </c>
      <c r="E49" s="93"/>
      <c r="F49" s="288">
        <f>SUM(F42:F48)</f>
        <v>131066</v>
      </c>
      <c r="G49" s="93"/>
      <c r="H49" s="101"/>
    </row>
    <row r="50" ht="14.25" customHeight="1"/>
    <row r="51" spans="1:7" ht="15">
      <c r="A51" s="71" t="s">
        <v>57</v>
      </c>
      <c r="B51" s="102"/>
      <c r="C51" s="102"/>
      <c r="D51" s="103"/>
      <c r="E51" s="102"/>
      <c r="F51" s="103"/>
      <c r="G51" s="102"/>
    </row>
    <row r="52" spans="1:7" s="152" customFormat="1" ht="15">
      <c r="A52" s="100" t="s">
        <v>111</v>
      </c>
      <c r="B52" s="81"/>
      <c r="C52" s="81">
        <v>34</v>
      </c>
      <c r="D52" s="82">
        <v>187948</v>
      </c>
      <c r="E52" s="81"/>
      <c r="F52" s="82">
        <v>255281</v>
      </c>
      <c r="G52" s="81"/>
    </row>
    <row r="53" spans="1:7" ht="15">
      <c r="A53" s="100" t="s">
        <v>58</v>
      </c>
      <c r="B53" s="81"/>
      <c r="C53" s="81">
        <v>28</v>
      </c>
      <c r="D53" s="82">
        <v>25690</v>
      </c>
      <c r="E53" s="81"/>
      <c r="F53" s="82">
        <v>31172</v>
      </c>
      <c r="G53" s="81"/>
    </row>
    <row r="54" spans="1:7" ht="15">
      <c r="A54" s="100" t="s">
        <v>59</v>
      </c>
      <c r="B54" s="81"/>
      <c r="C54" s="81">
        <v>35</v>
      </c>
      <c r="D54" s="82">
        <v>188635</v>
      </c>
      <c r="E54" s="81"/>
      <c r="F54" s="82">
        <v>164919</v>
      </c>
      <c r="G54" s="81"/>
    </row>
    <row r="55" spans="1:9" ht="15">
      <c r="A55" s="100" t="s">
        <v>60</v>
      </c>
      <c r="B55" s="81"/>
      <c r="C55" s="81">
        <v>36</v>
      </c>
      <c r="D55" s="82">
        <v>2610</v>
      </c>
      <c r="E55" s="153"/>
      <c r="F55" s="82">
        <v>2367</v>
      </c>
      <c r="G55" s="153"/>
      <c r="H55" s="84"/>
      <c r="I55" s="84"/>
    </row>
    <row r="56" spans="1:7" ht="15">
      <c r="A56" s="100" t="s">
        <v>128</v>
      </c>
      <c r="B56" s="81"/>
      <c r="C56" s="81">
        <v>37</v>
      </c>
      <c r="D56" s="82">
        <v>30844</v>
      </c>
      <c r="E56" s="81"/>
      <c r="F56" s="82">
        <v>36591</v>
      </c>
      <c r="G56" s="81"/>
    </row>
    <row r="57" spans="1:7" ht="15">
      <c r="A57" s="100" t="s">
        <v>176</v>
      </c>
      <c r="B57" s="81"/>
      <c r="C57" s="81">
        <v>31</v>
      </c>
      <c r="D57" s="82">
        <v>16083</v>
      </c>
      <c r="E57" s="81"/>
      <c r="F57" s="82">
        <v>17951</v>
      </c>
      <c r="G57" s="81"/>
    </row>
    <row r="58" spans="1:9" ht="15">
      <c r="A58" s="104" t="s">
        <v>61</v>
      </c>
      <c r="B58" s="81"/>
      <c r="C58" s="81">
        <v>38</v>
      </c>
      <c r="D58" s="82">
        <v>18276</v>
      </c>
      <c r="E58" s="81"/>
      <c r="F58" s="82">
        <v>17996</v>
      </c>
      <c r="G58" s="81"/>
      <c r="H58" s="84"/>
      <c r="I58" s="84"/>
    </row>
    <row r="59" spans="1:7" ht="15">
      <c r="A59" s="100" t="s">
        <v>62</v>
      </c>
      <c r="B59" s="81"/>
      <c r="C59" s="81">
        <v>39</v>
      </c>
      <c r="D59" s="82">
        <v>8006</v>
      </c>
      <c r="E59" s="81"/>
      <c r="F59" s="82">
        <v>6590</v>
      </c>
      <c r="G59" s="81"/>
    </row>
    <row r="60" spans="1:11" ht="15">
      <c r="A60" s="100" t="s">
        <v>63</v>
      </c>
      <c r="B60" s="81"/>
      <c r="C60" s="81">
        <v>40</v>
      </c>
      <c r="D60" s="82">
        <f>14305</f>
        <v>14305</v>
      </c>
      <c r="E60" s="81"/>
      <c r="F60" s="82">
        <f>29535-17951</f>
        <v>11584</v>
      </c>
      <c r="G60" s="81"/>
      <c r="K60" s="101"/>
    </row>
    <row r="61" spans="1:8" ht="14.25">
      <c r="A61" s="71"/>
      <c r="B61" s="78"/>
      <c r="C61" s="78"/>
      <c r="D61" s="94">
        <f>SUM(D52:D60)</f>
        <v>492397</v>
      </c>
      <c r="E61" s="78"/>
      <c r="F61" s="94">
        <f>SUM(F52:F60)</f>
        <v>544451</v>
      </c>
      <c r="G61" s="78"/>
      <c r="H61" s="101"/>
    </row>
    <row r="62" spans="1:7" ht="7.5" customHeight="1">
      <c r="A62" s="71"/>
      <c r="B62" s="78"/>
      <c r="C62" s="78"/>
      <c r="D62" s="95"/>
      <c r="E62" s="78"/>
      <c r="F62" s="95"/>
      <c r="G62" s="78"/>
    </row>
    <row r="63" spans="1:8" ht="14.25">
      <c r="A63" s="99" t="s">
        <v>64</v>
      </c>
      <c r="B63" s="78"/>
      <c r="C63" s="78"/>
      <c r="D63" s="97">
        <f>D49+D61</f>
        <v>615246</v>
      </c>
      <c r="E63" s="78"/>
      <c r="F63" s="97">
        <f>F49+F61</f>
        <v>675517</v>
      </c>
      <c r="G63" s="78"/>
      <c r="H63" s="101"/>
    </row>
    <row r="64" spans="1:7" ht="6.75" customHeight="1">
      <c r="A64" s="105"/>
      <c r="B64" s="78"/>
      <c r="C64" s="78"/>
      <c r="D64" s="95"/>
      <c r="E64" s="78"/>
      <c r="F64" s="95"/>
      <c r="G64" s="78"/>
    </row>
    <row r="65" spans="1:7" ht="15" thickBot="1">
      <c r="A65" s="71" t="s">
        <v>65</v>
      </c>
      <c r="B65" s="78"/>
      <c r="C65" s="78"/>
      <c r="D65" s="90">
        <f>D63+D38</f>
        <v>1230571</v>
      </c>
      <c r="E65" s="78"/>
      <c r="F65" s="90">
        <f>F63+F38</f>
        <v>1242112</v>
      </c>
      <c r="G65" s="78"/>
    </row>
    <row r="66" spans="1:10" ht="15.75" thickTop="1">
      <c r="A66" s="80"/>
      <c r="B66" s="81"/>
      <c r="C66" s="106"/>
      <c r="D66" s="157"/>
      <c r="E66" s="106"/>
      <c r="F66" s="157"/>
      <c r="G66" s="106"/>
      <c r="J66" s="101"/>
    </row>
    <row r="67" spans="1:7" ht="15">
      <c r="A67" s="80"/>
      <c r="B67" s="81"/>
      <c r="C67" s="106"/>
      <c r="D67" s="157"/>
      <c r="E67" s="106"/>
      <c r="F67" s="157"/>
      <c r="G67" s="106"/>
    </row>
    <row r="68" spans="1:7" ht="15">
      <c r="A68" s="54" t="s">
        <v>192</v>
      </c>
      <c r="B68" s="81"/>
      <c r="C68" s="106"/>
      <c r="D68" s="157"/>
      <c r="E68" s="106"/>
      <c r="F68" s="157"/>
      <c r="G68" s="106"/>
    </row>
    <row r="69" spans="1:7" ht="15">
      <c r="A69" s="80"/>
      <c r="B69" s="81"/>
      <c r="C69" s="106"/>
      <c r="D69" s="157"/>
      <c r="E69" s="106"/>
      <c r="F69" s="157"/>
      <c r="G69" s="106"/>
    </row>
    <row r="70" spans="1:7" ht="15">
      <c r="A70" s="107"/>
      <c r="B70" s="81"/>
      <c r="C70" s="108"/>
      <c r="D70" s="109"/>
      <c r="E70" s="108"/>
      <c r="F70" s="109"/>
      <c r="G70" s="108"/>
    </row>
    <row r="71" spans="1:7" ht="17.25" customHeight="1">
      <c r="A71" s="61"/>
      <c r="B71" s="61"/>
      <c r="C71" s="61"/>
      <c r="D71" s="110"/>
      <c r="E71" s="61"/>
      <c r="F71" s="110"/>
      <c r="G71" s="61"/>
    </row>
    <row r="72" spans="1:7" ht="8.25" customHeight="1">
      <c r="A72" s="61"/>
      <c r="B72" s="61"/>
      <c r="C72" s="61"/>
      <c r="D72" s="110"/>
      <c r="E72" s="61"/>
      <c r="F72" s="110"/>
      <c r="G72" s="61"/>
    </row>
    <row r="73" spans="1:7" s="22" customFormat="1" ht="15">
      <c r="A73" s="55" t="s">
        <v>34</v>
      </c>
      <c r="B73" s="26"/>
      <c r="C73" s="26"/>
      <c r="D73" s="111"/>
      <c r="E73" s="26"/>
      <c r="F73" s="111"/>
      <c r="G73" s="26"/>
    </row>
    <row r="74" spans="1:7" s="22" customFormat="1" ht="15">
      <c r="A74" s="56" t="s">
        <v>35</v>
      </c>
      <c r="B74" s="26"/>
      <c r="C74" s="26"/>
      <c r="D74" s="111"/>
      <c r="E74" s="26"/>
      <c r="F74" s="111"/>
      <c r="G74" s="26"/>
    </row>
    <row r="75" spans="1:7" s="22" customFormat="1" ht="9" customHeight="1">
      <c r="A75" s="56"/>
      <c r="B75" s="26"/>
      <c r="C75" s="26"/>
      <c r="D75" s="111"/>
      <c r="E75" s="26"/>
      <c r="F75" s="111"/>
      <c r="G75" s="26"/>
    </row>
    <row r="76" spans="1:7" s="22" customFormat="1" ht="7.5" customHeight="1">
      <c r="A76" s="56"/>
      <c r="B76" s="26"/>
      <c r="C76" s="26"/>
      <c r="D76" s="111"/>
      <c r="E76" s="26"/>
      <c r="F76" s="111"/>
      <c r="G76" s="26"/>
    </row>
    <row r="77" spans="1:7" s="22" customFormat="1" ht="15">
      <c r="A77" s="57" t="s">
        <v>5</v>
      </c>
      <c r="B77" s="333"/>
      <c r="C77" s="333"/>
      <c r="D77" s="111"/>
      <c r="E77" s="333"/>
      <c r="F77" s="111"/>
      <c r="G77" s="26"/>
    </row>
    <row r="78" spans="1:7" s="22" customFormat="1" ht="15">
      <c r="A78" s="58" t="s">
        <v>6</v>
      </c>
      <c r="B78" s="333"/>
      <c r="C78" s="333"/>
      <c r="D78" s="111"/>
      <c r="E78" s="333"/>
      <c r="F78" s="111"/>
      <c r="G78" s="26"/>
    </row>
    <row r="79" spans="1:7" s="22" customFormat="1" ht="10.5" customHeight="1">
      <c r="A79" s="59"/>
      <c r="B79" s="333"/>
      <c r="C79" s="333"/>
      <c r="D79" s="111"/>
      <c r="E79" s="333"/>
      <c r="F79" s="111"/>
      <c r="G79" s="26"/>
    </row>
    <row r="80" spans="1:6" ht="15">
      <c r="A80" s="60" t="s">
        <v>116</v>
      </c>
      <c r="B80" s="348"/>
      <c r="C80" s="348"/>
      <c r="D80" s="349"/>
      <c r="E80" s="348"/>
      <c r="F80" s="349"/>
    </row>
    <row r="81" spans="1:6" ht="15">
      <c r="A81" s="159" t="s">
        <v>117</v>
      </c>
      <c r="B81" s="348"/>
      <c r="C81" s="348"/>
      <c r="D81" s="349"/>
      <c r="E81" s="348"/>
      <c r="F81" s="349"/>
    </row>
    <row r="82" spans="1:6" ht="15">
      <c r="A82" s="350"/>
      <c r="B82" s="348"/>
      <c r="C82" s="348"/>
      <c r="D82" s="349"/>
      <c r="E82" s="348"/>
      <c r="F82" s="349"/>
    </row>
    <row r="83" ht="15">
      <c r="A83" s="112"/>
    </row>
    <row r="84" ht="15">
      <c r="A84" s="112"/>
    </row>
    <row r="85" ht="15">
      <c r="A85" s="112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8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2.57421875" defaultRowHeight="12.75"/>
  <cols>
    <col min="1" max="1" width="85.28125" style="134" customWidth="1"/>
    <col min="2" max="2" width="13.7109375" style="130" customWidth="1"/>
    <col min="3" max="3" width="13.57421875" style="130" customWidth="1"/>
    <col min="4" max="4" width="2.28125" style="130" customWidth="1"/>
    <col min="5" max="5" width="13.57421875" style="130" customWidth="1"/>
    <col min="6" max="6" width="8.7109375" style="126" bestFit="1" customWidth="1"/>
    <col min="7" max="29" width="11.57421875" style="116" customWidth="1"/>
    <col min="30" max="16384" width="2.57421875" style="116" customWidth="1"/>
  </cols>
  <sheetData>
    <row r="1" spans="1:6" s="113" customFormat="1" ht="15">
      <c r="A1" s="143" t="str">
        <f>'[1]SFP'!A1</f>
        <v>ГРУПА СОФАРМА </v>
      </c>
      <c r="B1" s="164"/>
      <c r="C1" s="164"/>
      <c r="D1" s="164"/>
      <c r="E1" s="164"/>
      <c r="F1" s="165"/>
    </row>
    <row r="2" spans="1:6" s="114" customFormat="1" ht="15">
      <c r="A2" s="144" t="s">
        <v>160</v>
      </c>
      <c r="B2" s="166"/>
      <c r="C2" s="166"/>
      <c r="D2" s="166"/>
      <c r="E2" s="166"/>
      <c r="F2" s="165"/>
    </row>
    <row r="3" spans="1:6" s="114" customFormat="1" ht="15">
      <c r="A3" s="71" t="s">
        <v>200</v>
      </c>
      <c r="B3" s="167"/>
      <c r="C3" s="167"/>
      <c r="D3" s="167"/>
      <c r="E3" s="167"/>
      <c r="F3" s="167"/>
    </row>
    <row r="4" spans="2:6" ht="45">
      <c r="B4" s="168" t="s">
        <v>17</v>
      </c>
      <c r="C4" s="320" t="s">
        <v>201</v>
      </c>
      <c r="D4" s="318"/>
      <c r="E4" s="320" t="s">
        <v>202</v>
      </c>
      <c r="F4" s="115"/>
    </row>
    <row r="5" spans="1:6" ht="14.25" customHeight="1">
      <c r="A5" s="169"/>
      <c r="B5" s="117"/>
      <c r="C5" s="322" t="s">
        <v>66</v>
      </c>
      <c r="D5" s="318"/>
      <c r="E5" s="322" t="s">
        <v>66</v>
      </c>
      <c r="F5" s="115"/>
    </row>
    <row r="6" spans="1:6" ht="20.25">
      <c r="A6" s="169"/>
      <c r="B6" s="117"/>
      <c r="C6" s="118"/>
      <c r="D6" s="117"/>
      <c r="E6" s="118"/>
      <c r="F6" s="115"/>
    </row>
    <row r="7" spans="1:6" ht="15">
      <c r="A7" s="170" t="s">
        <v>67</v>
      </c>
      <c r="B7" s="119"/>
      <c r="C7" s="125"/>
      <c r="D7" s="119"/>
      <c r="E7" s="125"/>
      <c r="F7" s="171"/>
    </row>
    <row r="8" spans="1:7" ht="15">
      <c r="A8" s="172" t="s">
        <v>68</v>
      </c>
      <c r="B8" s="163"/>
      <c r="C8" s="140">
        <v>1187535</v>
      </c>
      <c r="D8" s="119"/>
      <c r="E8" s="140">
        <v>950167</v>
      </c>
      <c r="F8" s="140"/>
      <c r="G8" s="120"/>
    </row>
    <row r="9" spans="1:7" ht="15">
      <c r="A9" s="172" t="s">
        <v>69</v>
      </c>
      <c r="B9" s="163"/>
      <c r="C9" s="140">
        <v>-1087152</v>
      </c>
      <c r="D9" s="119"/>
      <c r="E9" s="140">
        <v>-940052</v>
      </c>
      <c r="F9" s="140"/>
      <c r="G9" s="120"/>
    </row>
    <row r="10" spans="1:7" ht="15">
      <c r="A10" s="172" t="s">
        <v>70</v>
      </c>
      <c r="B10" s="163"/>
      <c r="C10" s="140">
        <v>-108355</v>
      </c>
      <c r="D10" s="119"/>
      <c r="E10" s="140">
        <v>-90114</v>
      </c>
      <c r="F10" s="140"/>
      <c r="G10" s="120"/>
    </row>
    <row r="11" spans="1:7" s="121" customFormat="1" ht="15">
      <c r="A11" s="172" t="s">
        <v>71</v>
      </c>
      <c r="B11" s="163"/>
      <c r="C11" s="140">
        <v>-58026</v>
      </c>
      <c r="D11" s="119"/>
      <c r="E11" s="140">
        <v>-53768</v>
      </c>
      <c r="F11" s="140"/>
      <c r="G11" s="120"/>
    </row>
    <row r="12" spans="1:7" s="121" customFormat="1" ht="15">
      <c r="A12" s="172" t="s">
        <v>72</v>
      </c>
      <c r="B12" s="163"/>
      <c r="C12" s="140">
        <v>8517</v>
      </c>
      <c r="D12" s="119"/>
      <c r="E12" s="140">
        <v>9855</v>
      </c>
      <c r="F12" s="140"/>
      <c r="G12" s="120"/>
    </row>
    <row r="13" spans="1:7" s="121" customFormat="1" ht="15">
      <c r="A13" s="172" t="s">
        <v>135</v>
      </c>
      <c r="B13" s="163"/>
      <c r="C13" s="140">
        <v>-6233</v>
      </c>
      <c r="D13" s="119"/>
      <c r="E13" s="140">
        <v>-6354</v>
      </c>
      <c r="F13" s="140"/>
      <c r="G13" s="120"/>
    </row>
    <row r="14" spans="1:7" s="121" customFormat="1" ht="15">
      <c r="A14" s="344" t="s">
        <v>196</v>
      </c>
      <c r="B14" s="163"/>
      <c r="C14" s="140">
        <v>39</v>
      </c>
      <c r="D14" s="119"/>
      <c r="E14" s="140">
        <v>78</v>
      </c>
      <c r="F14" s="140"/>
      <c r="G14" s="120"/>
    </row>
    <row r="15" spans="1:7" s="121" customFormat="1" ht="15">
      <c r="A15" s="172" t="s">
        <v>73</v>
      </c>
      <c r="B15" s="163"/>
      <c r="C15" s="140">
        <v>-5604</v>
      </c>
      <c r="D15" s="119"/>
      <c r="E15" s="140">
        <v>-6962</v>
      </c>
      <c r="F15" s="140"/>
      <c r="G15" s="120"/>
    </row>
    <row r="16" spans="1:7" s="121" customFormat="1" ht="15">
      <c r="A16" s="172" t="s">
        <v>74</v>
      </c>
      <c r="B16" s="163"/>
      <c r="C16" s="140">
        <v>537</v>
      </c>
      <c r="D16" s="119"/>
      <c r="E16" s="140">
        <v>-1813</v>
      </c>
      <c r="F16" s="140"/>
      <c r="G16" s="120"/>
    </row>
    <row r="17" spans="1:10" ht="15">
      <c r="A17" s="172" t="s">
        <v>75</v>
      </c>
      <c r="B17" s="163"/>
      <c r="C17" s="140">
        <v>-1699</v>
      </c>
      <c r="D17" s="119"/>
      <c r="E17" s="140">
        <v>-2114</v>
      </c>
      <c r="F17" s="140"/>
      <c r="G17" s="120"/>
      <c r="H17" s="174"/>
      <c r="I17" s="174"/>
      <c r="J17" s="174"/>
    </row>
    <row r="18" spans="1:6" s="121" customFormat="1" ht="15">
      <c r="A18" s="170" t="s">
        <v>139</v>
      </c>
      <c r="B18" s="119"/>
      <c r="C18" s="122">
        <f>SUM(C8:C17)</f>
        <v>-70441</v>
      </c>
      <c r="D18" s="119"/>
      <c r="E18" s="122">
        <f>SUM(E8:E17)</f>
        <v>-141077</v>
      </c>
      <c r="F18" s="175"/>
    </row>
    <row r="19" spans="1:6" s="121" customFormat="1" ht="15">
      <c r="A19" s="170"/>
      <c r="B19" s="119"/>
      <c r="C19" s="125"/>
      <c r="D19" s="119"/>
      <c r="E19" s="125"/>
      <c r="F19" s="171"/>
    </row>
    <row r="20" spans="1:6" s="121" customFormat="1" ht="15">
      <c r="A20" s="176" t="s">
        <v>76</v>
      </c>
      <c r="B20" s="119"/>
      <c r="C20" s="125"/>
      <c r="D20" s="119"/>
      <c r="E20" s="125"/>
      <c r="F20" s="171"/>
    </row>
    <row r="21" spans="1:7" ht="15">
      <c r="A21" s="172" t="s">
        <v>77</v>
      </c>
      <c r="B21" s="163"/>
      <c r="C21" s="140">
        <v>-15093</v>
      </c>
      <c r="D21" s="119"/>
      <c r="E21" s="140">
        <v>-24643</v>
      </c>
      <c r="F21" s="175"/>
      <c r="G21" s="120"/>
    </row>
    <row r="22" spans="1:7" ht="15">
      <c r="A22" s="177" t="s">
        <v>78</v>
      </c>
      <c r="B22" s="204"/>
      <c r="C22" s="140">
        <v>486</v>
      </c>
      <c r="D22" s="119"/>
      <c r="E22" s="140">
        <v>1676</v>
      </c>
      <c r="F22" s="175"/>
      <c r="G22" s="120"/>
    </row>
    <row r="23" spans="1:7" ht="15">
      <c r="A23" s="177" t="s">
        <v>177</v>
      </c>
      <c r="B23" s="204"/>
      <c r="C23" s="140">
        <v>0</v>
      </c>
      <c r="D23" s="119"/>
      <c r="E23" s="140">
        <v>-379</v>
      </c>
      <c r="F23" s="175"/>
      <c r="G23" s="120"/>
    </row>
    <row r="24" spans="1:7" ht="15">
      <c r="A24" s="177" t="s">
        <v>197</v>
      </c>
      <c r="B24" s="204"/>
      <c r="C24" s="140">
        <v>1073</v>
      </c>
      <c r="D24" s="119"/>
      <c r="E24" s="140">
        <v>0</v>
      </c>
      <c r="F24" s="175"/>
      <c r="G24" s="120"/>
    </row>
    <row r="25" spans="1:7" ht="15">
      <c r="A25" s="172" t="s">
        <v>79</v>
      </c>
      <c r="B25" s="163"/>
      <c r="C25" s="140">
        <v>-4079</v>
      </c>
      <c r="D25" s="119"/>
      <c r="E25" s="140">
        <v>-1832</v>
      </c>
      <c r="F25" s="175"/>
      <c r="G25" s="120"/>
    </row>
    <row r="26" spans="1:7" ht="15">
      <c r="A26" s="172" t="s">
        <v>152</v>
      </c>
      <c r="B26" s="163"/>
      <c r="C26" s="140">
        <v>-2085</v>
      </c>
      <c r="D26" s="119"/>
      <c r="E26" s="140">
        <v>-4810</v>
      </c>
      <c r="F26" s="175"/>
      <c r="G26" s="120"/>
    </row>
    <row r="27" spans="1:7" ht="15">
      <c r="A27" s="172" t="s">
        <v>153</v>
      </c>
      <c r="B27" s="163"/>
      <c r="C27" s="140">
        <v>2008</v>
      </c>
      <c r="D27" s="119"/>
      <c r="E27" s="140">
        <v>53</v>
      </c>
      <c r="F27" s="175"/>
      <c r="G27" s="120"/>
    </row>
    <row r="28" spans="1:7" ht="15">
      <c r="A28" s="172" t="s">
        <v>156</v>
      </c>
      <c r="B28" s="163"/>
      <c r="C28" s="140">
        <v>451</v>
      </c>
      <c r="D28" s="119"/>
      <c r="E28" s="140">
        <v>61</v>
      </c>
      <c r="F28" s="175"/>
      <c r="G28" s="120"/>
    </row>
    <row r="29" spans="1:7" ht="30.75" customHeight="1">
      <c r="A29" s="344" t="s">
        <v>186</v>
      </c>
      <c r="B29" s="163"/>
      <c r="C29" s="140">
        <v>454</v>
      </c>
      <c r="D29" s="119"/>
      <c r="E29" s="140"/>
      <c r="F29" s="175"/>
      <c r="G29" s="120"/>
    </row>
    <row r="30" spans="1:7" ht="15">
      <c r="A30" s="172" t="s">
        <v>125</v>
      </c>
      <c r="B30" s="178"/>
      <c r="C30" s="173">
        <v>-3100</v>
      </c>
      <c r="D30" s="178"/>
      <c r="E30" s="173">
        <v>0</v>
      </c>
      <c r="F30" s="175"/>
      <c r="G30" s="120"/>
    </row>
    <row r="31" spans="1:7" ht="15">
      <c r="A31" s="172" t="s">
        <v>178</v>
      </c>
      <c r="B31" s="178"/>
      <c r="C31" s="173">
        <v>213</v>
      </c>
      <c r="D31" s="178"/>
      <c r="E31" s="173">
        <v>1</v>
      </c>
      <c r="F31" s="175"/>
      <c r="G31" s="120"/>
    </row>
    <row r="32" spans="1:7" ht="15">
      <c r="A32" s="172" t="s">
        <v>137</v>
      </c>
      <c r="B32" s="178"/>
      <c r="C32" s="173">
        <v>-313</v>
      </c>
      <c r="D32" s="178"/>
      <c r="E32" s="173">
        <v>-4746</v>
      </c>
      <c r="F32" s="175"/>
      <c r="G32" s="120"/>
    </row>
    <row r="33" spans="1:7" ht="15">
      <c r="A33" s="177" t="s">
        <v>105</v>
      </c>
      <c r="B33" s="163"/>
      <c r="C33" s="140">
        <v>-3200</v>
      </c>
      <c r="D33" s="119"/>
      <c r="E33" s="140">
        <v>-3681</v>
      </c>
      <c r="F33" s="175"/>
      <c r="G33" s="120"/>
    </row>
    <row r="34" spans="1:7" ht="15">
      <c r="A34" s="172" t="s">
        <v>106</v>
      </c>
      <c r="B34" s="163"/>
      <c r="C34" s="140">
        <v>9088</v>
      </c>
      <c r="D34" s="119"/>
      <c r="E34" s="140">
        <v>37152</v>
      </c>
      <c r="F34" s="175"/>
      <c r="G34" s="120"/>
    </row>
    <row r="35" spans="1:7" ht="15">
      <c r="A35" s="177" t="s">
        <v>107</v>
      </c>
      <c r="B35" s="163"/>
      <c r="C35" s="140">
        <v>-1367</v>
      </c>
      <c r="D35" s="119"/>
      <c r="E35" s="140">
        <v>-1151</v>
      </c>
      <c r="F35" s="175"/>
      <c r="G35" s="120"/>
    </row>
    <row r="36" spans="1:7" ht="15">
      <c r="A36" s="172" t="s">
        <v>108</v>
      </c>
      <c r="B36" s="163"/>
      <c r="C36" s="161">
        <v>3713</v>
      </c>
      <c r="D36" s="119"/>
      <c r="E36" s="161">
        <v>1619</v>
      </c>
      <c r="F36" s="175"/>
      <c r="G36" s="120"/>
    </row>
    <row r="37" spans="1:7" ht="15">
      <c r="A37" s="172" t="s">
        <v>109</v>
      </c>
      <c r="B37" s="163"/>
      <c r="C37" s="140">
        <v>2411</v>
      </c>
      <c r="D37" s="119"/>
      <c r="E37" s="140">
        <v>1717</v>
      </c>
      <c r="F37" s="175"/>
      <c r="G37" s="120"/>
    </row>
    <row r="38" spans="1:7" ht="15" hidden="1">
      <c r="A38" s="344" t="s">
        <v>75</v>
      </c>
      <c r="B38" s="163"/>
      <c r="C38" s="140">
        <v>0</v>
      </c>
      <c r="D38" s="119"/>
      <c r="E38" s="140">
        <v>0</v>
      </c>
      <c r="F38" s="175"/>
      <c r="G38" s="120"/>
    </row>
    <row r="39" spans="1:7" ht="15">
      <c r="A39" s="361" t="s">
        <v>212</v>
      </c>
      <c r="B39" s="163"/>
      <c r="C39" s="140">
        <v>21</v>
      </c>
      <c r="D39" s="119"/>
      <c r="E39" s="140">
        <v>0</v>
      </c>
      <c r="F39" s="175"/>
      <c r="G39" s="120"/>
    </row>
    <row r="40" spans="1:6" ht="15">
      <c r="A40" s="170" t="s">
        <v>142</v>
      </c>
      <c r="B40" s="179"/>
      <c r="C40" s="122">
        <f>SUM(C21:C39)</f>
        <v>-9319</v>
      </c>
      <c r="D40" s="119"/>
      <c r="E40" s="122">
        <f>SUM(E21:E39)</f>
        <v>1037</v>
      </c>
      <c r="F40" s="180"/>
    </row>
    <row r="41" spans="1:6" ht="15">
      <c r="A41" s="172"/>
      <c r="B41" s="119"/>
      <c r="C41" s="125"/>
      <c r="D41" s="119"/>
      <c r="E41" s="125"/>
      <c r="F41" s="171"/>
    </row>
    <row r="42" spans="1:6" ht="15">
      <c r="A42" s="176" t="s">
        <v>80</v>
      </c>
      <c r="B42" s="119"/>
      <c r="C42" s="181"/>
      <c r="D42" s="119"/>
      <c r="E42" s="181"/>
      <c r="F42" s="180"/>
    </row>
    <row r="43" spans="1:7" ht="15">
      <c r="A43" s="182" t="s">
        <v>144</v>
      </c>
      <c r="B43" s="163"/>
      <c r="C43" s="140">
        <v>193</v>
      </c>
      <c r="D43" s="119"/>
      <c r="E43" s="140">
        <v>9182</v>
      </c>
      <c r="F43" s="175"/>
      <c r="G43" s="120"/>
    </row>
    <row r="44" spans="1:7" ht="15">
      <c r="A44" s="182" t="s">
        <v>145</v>
      </c>
      <c r="B44" s="163"/>
      <c r="C44" s="140">
        <v>-68626</v>
      </c>
      <c r="D44" s="119"/>
      <c r="E44" s="140">
        <v>-22679</v>
      </c>
      <c r="F44" s="175"/>
      <c r="G44" s="120"/>
    </row>
    <row r="45" spans="1:7" ht="15">
      <c r="A45" s="182" t="s">
        <v>112</v>
      </c>
      <c r="B45" s="163"/>
      <c r="C45" s="140">
        <v>14736</v>
      </c>
      <c r="D45" s="119"/>
      <c r="E45" s="140">
        <v>13761</v>
      </c>
      <c r="F45" s="175"/>
      <c r="G45" s="120"/>
    </row>
    <row r="46" spans="1:7" ht="15">
      <c r="A46" s="182" t="s">
        <v>113</v>
      </c>
      <c r="B46" s="163"/>
      <c r="C46" s="140">
        <v>-16881</v>
      </c>
      <c r="D46" s="119"/>
      <c r="E46" s="140">
        <v>-14878</v>
      </c>
      <c r="F46" s="175"/>
      <c r="G46" s="120"/>
    </row>
    <row r="47" spans="1:7" ht="15">
      <c r="A47" s="182" t="s">
        <v>148</v>
      </c>
      <c r="B47" s="163"/>
      <c r="C47" s="140">
        <v>122</v>
      </c>
      <c r="D47" s="119"/>
      <c r="E47" s="140">
        <v>208</v>
      </c>
      <c r="F47" s="175"/>
      <c r="G47" s="120"/>
    </row>
    <row r="48" spans="1:7" ht="15">
      <c r="A48" s="172" t="s">
        <v>129</v>
      </c>
      <c r="B48" s="119"/>
      <c r="C48" s="140">
        <v>-136</v>
      </c>
      <c r="D48" s="119"/>
      <c r="E48" s="140">
        <v>-294</v>
      </c>
      <c r="F48" s="175"/>
      <c r="G48" s="120"/>
    </row>
    <row r="49" spans="1:7" ht="15">
      <c r="A49" s="172" t="s">
        <v>140</v>
      </c>
      <c r="B49" s="119"/>
      <c r="C49" s="140">
        <v>169542</v>
      </c>
      <c r="D49" s="119"/>
      <c r="E49" s="140">
        <v>178341</v>
      </c>
      <c r="F49" s="175"/>
      <c r="G49" s="120"/>
    </row>
    <row r="50" spans="1:7" ht="15">
      <c r="A50" s="300" t="s">
        <v>130</v>
      </c>
      <c r="B50" s="163"/>
      <c r="C50" s="140">
        <v>-433</v>
      </c>
      <c r="D50" s="119"/>
      <c r="E50" s="140">
        <v>-317</v>
      </c>
      <c r="F50" s="175"/>
      <c r="G50" s="120"/>
    </row>
    <row r="51" spans="1:7" ht="16.5" customHeight="1">
      <c r="A51" s="172" t="s">
        <v>82</v>
      </c>
      <c r="B51" s="163"/>
      <c r="C51" s="173">
        <v>-1706</v>
      </c>
      <c r="D51" s="119"/>
      <c r="E51" s="173">
        <v>-1255</v>
      </c>
      <c r="F51" s="175"/>
      <c r="G51" s="120"/>
    </row>
    <row r="52" spans="1:7" s="121" customFormat="1" ht="15">
      <c r="A52" s="172" t="s">
        <v>169</v>
      </c>
      <c r="B52" s="163"/>
      <c r="C52" s="140">
        <v>-15957</v>
      </c>
      <c r="D52" s="119"/>
      <c r="E52" s="140">
        <v>-11363</v>
      </c>
      <c r="F52" s="175"/>
      <c r="G52" s="120"/>
    </row>
    <row r="53" spans="1:7" s="121" customFormat="1" ht="15">
      <c r="A53" s="344" t="s">
        <v>193</v>
      </c>
      <c r="B53" s="163"/>
      <c r="C53" s="140">
        <v>0</v>
      </c>
      <c r="D53" s="119"/>
      <c r="E53" s="140">
        <v>37</v>
      </c>
      <c r="F53" s="175"/>
      <c r="G53" s="120"/>
    </row>
    <row r="54" spans="1:7" ht="15">
      <c r="A54" s="172" t="s">
        <v>81</v>
      </c>
      <c r="B54" s="163"/>
      <c r="C54" s="140">
        <v>-4079</v>
      </c>
      <c r="D54" s="119"/>
      <c r="E54" s="140">
        <v>-262</v>
      </c>
      <c r="F54" s="175"/>
      <c r="G54" s="120"/>
    </row>
    <row r="55" spans="1:7" ht="15">
      <c r="A55" s="344" t="s">
        <v>194</v>
      </c>
      <c r="B55" s="163"/>
      <c r="C55" s="140">
        <v>0</v>
      </c>
      <c r="D55" s="119"/>
      <c r="E55" s="140">
        <v>805</v>
      </c>
      <c r="F55" s="175"/>
      <c r="G55" s="120"/>
    </row>
    <row r="56" spans="1:7" ht="15">
      <c r="A56" s="183" t="s">
        <v>83</v>
      </c>
      <c r="B56" s="163"/>
      <c r="C56" s="140">
        <v>-32</v>
      </c>
      <c r="D56" s="119"/>
      <c r="E56" s="140">
        <v>-17646</v>
      </c>
      <c r="F56" s="175"/>
      <c r="G56" s="120"/>
    </row>
    <row r="57" spans="1:7" ht="15">
      <c r="A57" s="183" t="s">
        <v>179</v>
      </c>
      <c r="B57" s="163"/>
      <c r="C57" s="140">
        <v>64</v>
      </c>
      <c r="D57" s="119"/>
      <c r="E57" s="140">
        <v>849</v>
      </c>
      <c r="F57" s="175"/>
      <c r="G57" s="120"/>
    </row>
    <row r="58" spans="1:11" ht="15">
      <c r="A58" s="184" t="s">
        <v>173</v>
      </c>
      <c r="B58" s="119"/>
      <c r="C58" s="122">
        <f>SUM(C43:C57)</f>
        <v>76807</v>
      </c>
      <c r="D58" s="119"/>
      <c r="E58" s="122">
        <f>SUM(E43:E57)</f>
        <v>134489</v>
      </c>
      <c r="F58" s="185"/>
      <c r="I58" s="120"/>
      <c r="K58" s="120"/>
    </row>
    <row r="59" spans="1:11" ht="7.5" customHeight="1">
      <c r="A59" s="184"/>
      <c r="B59" s="119"/>
      <c r="C59" s="151"/>
      <c r="D59" s="119"/>
      <c r="E59" s="151"/>
      <c r="F59" s="185"/>
      <c r="I59" s="120"/>
      <c r="K59" s="120"/>
    </row>
    <row r="60" spans="1:11" s="121" customFormat="1" ht="27.75" customHeight="1">
      <c r="A60" s="319" t="s">
        <v>174</v>
      </c>
      <c r="B60" s="119"/>
      <c r="C60" s="123">
        <f>C18+C40+C58</f>
        <v>-2953</v>
      </c>
      <c r="D60" s="119"/>
      <c r="E60" s="123">
        <f>E18+E40+E58</f>
        <v>-5551</v>
      </c>
      <c r="F60" s="185"/>
      <c r="G60" s="186"/>
      <c r="I60" s="120"/>
      <c r="K60" s="120"/>
    </row>
    <row r="61" spans="1:11" s="121" customFormat="1" ht="9.75" customHeight="1">
      <c r="A61" s="183"/>
      <c r="B61" s="119"/>
      <c r="C61" s="125"/>
      <c r="D61" s="119"/>
      <c r="E61" s="125"/>
      <c r="F61" s="185"/>
      <c r="I61" s="120"/>
      <c r="K61" s="120"/>
    </row>
    <row r="62" spans="1:11" ht="15">
      <c r="A62" s="183" t="s">
        <v>84</v>
      </c>
      <c r="B62" s="119"/>
      <c r="C62" s="140">
        <v>25139</v>
      </c>
      <c r="D62" s="119"/>
      <c r="E62" s="140">
        <v>27362</v>
      </c>
      <c r="F62" s="185"/>
      <c r="I62" s="120"/>
      <c r="K62" s="120"/>
    </row>
    <row r="63" spans="1:11" ht="9" customHeight="1">
      <c r="A63" s="183"/>
      <c r="B63" s="119"/>
      <c r="C63" s="187"/>
      <c r="D63" s="119"/>
      <c r="E63" s="187"/>
      <c r="F63" s="185"/>
      <c r="I63" s="120"/>
      <c r="K63" s="120"/>
    </row>
    <row r="64" spans="1:11" ht="15.75" thickBot="1">
      <c r="A64" s="294" t="s">
        <v>206</v>
      </c>
      <c r="B64" s="119">
        <v>27</v>
      </c>
      <c r="C64" s="124">
        <f>C62+C60</f>
        <v>22186</v>
      </c>
      <c r="D64" s="119"/>
      <c r="E64" s="124">
        <f>E62+E60</f>
        <v>21811</v>
      </c>
      <c r="F64" s="185"/>
      <c r="I64" s="120"/>
      <c r="K64" s="120"/>
    </row>
    <row r="65" spans="1:5" ht="16.5" thickTop="1">
      <c r="A65" s="162"/>
      <c r="B65" s="119"/>
      <c r="C65" s="196"/>
      <c r="D65" s="119"/>
      <c r="E65" s="196"/>
    </row>
    <row r="66" spans="1:5" ht="15">
      <c r="A66" s="372" t="str">
        <f>SFP!A68</f>
        <v>Приложенията на страници от 5 до 147 са неразделна част от консолидирания финансов отчет</v>
      </c>
      <c r="B66" s="372"/>
      <c r="C66" s="372"/>
      <c r="D66" s="372"/>
      <c r="E66" s="119"/>
    </row>
    <row r="67" spans="1:5" ht="15">
      <c r="A67" s="188"/>
      <c r="B67" s="119"/>
      <c r="C67" s="163"/>
      <c r="D67" s="119"/>
      <c r="E67" s="119"/>
    </row>
    <row r="68" spans="1:5" ht="15">
      <c r="A68" s="188"/>
      <c r="B68" s="119"/>
      <c r="C68" s="163"/>
      <c r="D68" s="119"/>
      <c r="E68" s="163"/>
    </row>
    <row r="69" spans="1:5" ht="15">
      <c r="A69" s="189" t="s">
        <v>4</v>
      </c>
      <c r="B69" s="127"/>
      <c r="C69" s="127"/>
      <c r="D69" s="127"/>
      <c r="E69" s="127"/>
    </row>
    <row r="70" spans="1:5" ht="15">
      <c r="A70" s="132" t="s">
        <v>85</v>
      </c>
      <c r="B70" s="127"/>
      <c r="C70" s="127"/>
      <c r="D70" s="127"/>
      <c r="E70" s="127"/>
    </row>
    <row r="71" spans="1:5" ht="15">
      <c r="A71" s="190"/>
      <c r="B71" s="127"/>
      <c r="C71" s="127"/>
      <c r="D71" s="127"/>
      <c r="E71" s="127"/>
    </row>
    <row r="72" spans="1:5" ht="15">
      <c r="A72" s="128" t="s">
        <v>5</v>
      </c>
      <c r="B72" s="127"/>
      <c r="C72" s="127"/>
      <c r="D72" s="127"/>
      <c r="E72" s="127"/>
    </row>
    <row r="73" spans="1:5" ht="15">
      <c r="A73" s="129" t="s">
        <v>6</v>
      </c>
      <c r="B73" s="127"/>
      <c r="C73" s="127"/>
      <c r="D73" s="127"/>
      <c r="E73" s="127"/>
    </row>
    <row r="74" spans="1:5" ht="15">
      <c r="A74" s="191"/>
      <c r="B74" s="127"/>
      <c r="C74" s="127"/>
      <c r="D74" s="127"/>
      <c r="E74" s="127"/>
    </row>
    <row r="75" spans="1:6" ht="15">
      <c r="A75" s="192" t="s">
        <v>116</v>
      </c>
      <c r="B75" s="193"/>
      <c r="C75" s="193"/>
      <c r="D75" s="193"/>
      <c r="E75" s="193"/>
      <c r="F75" s="194"/>
    </row>
    <row r="76" ht="15">
      <c r="A76" s="195" t="s">
        <v>117</v>
      </c>
    </row>
    <row r="77" ht="15">
      <c r="A77" s="174"/>
    </row>
    <row r="78" ht="15">
      <c r="A78" s="131"/>
    </row>
    <row r="79" ht="15">
      <c r="A79" s="132"/>
    </row>
    <row r="80" ht="15">
      <c r="A80" s="133"/>
    </row>
    <row r="81" ht="15">
      <c r="A81" s="133"/>
    </row>
  </sheetData>
  <sheetProtection/>
  <mergeCells count="1">
    <mergeCell ref="A66:D66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view="pageBreakPreview" zoomScale="70" zoomScaleNormal="55" zoomScaleSheetLayoutView="70" zoomScalePageLayoutView="0" workbookViewId="0" topLeftCell="A1">
      <selection activeCell="A1" sqref="A1"/>
    </sheetView>
  </sheetViews>
  <sheetFormatPr defaultColWidth="9.28125" defaultRowHeight="12.75"/>
  <cols>
    <col min="1" max="1" width="88.7109375" style="234" customWidth="1"/>
    <col min="2" max="2" width="11.57421875" style="213" customWidth="1"/>
    <col min="3" max="3" width="13.7109375" style="213" customWidth="1"/>
    <col min="4" max="4" width="0.9921875" style="213" customWidth="1"/>
    <col min="5" max="5" width="13.421875" style="213" customWidth="1"/>
    <col min="6" max="6" width="0.71875" style="213" customWidth="1"/>
    <col min="7" max="7" width="13.57421875" style="213" customWidth="1"/>
    <col min="8" max="8" width="0.9921875" style="213" customWidth="1"/>
    <col min="9" max="9" width="15.7109375" style="213" customWidth="1"/>
    <col min="10" max="10" width="0.9921875" style="213" customWidth="1"/>
    <col min="11" max="11" width="17.57421875" style="213" customWidth="1"/>
    <col min="12" max="12" width="0.5625" style="213" customWidth="1"/>
    <col min="13" max="13" width="20.28125" style="213" customWidth="1"/>
    <col min="14" max="14" width="0.71875" style="213" customWidth="1"/>
    <col min="15" max="15" width="19.7109375" style="213" customWidth="1"/>
    <col min="16" max="16" width="1.421875" style="213" customWidth="1"/>
    <col min="17" max="17" width="13.7109375" style="213" customWidth="1"/>
    <col min="18" max="18" width="2.421875" style="213" customWidth="1"/>
    <col min="19" max="19" width="20.421875" style="237" customWidth="1"/>
    <col min="20" max="20" width="1.421875" style="213" customWidth="1"/>
    <col min="21" max="21" width="18.7109375" style="213" customWidth="1"/>
    <col min="22" max="22" width="11.7109375" style="135" bestFit="1" customWidth="1"/>
    <col min="23" max="23" width="10.7109375" style="135" customWidth="1"/>
    <col min="24" max="25" width="9.7109375" style="135" bestFit="1" customWidth="1"/>
    <col min="26" max="16384" width="9.28125" style="135" customWidth="1"/>
  </cols>
  <sheetData>
    <row r="1" spans="1:21" ht="18" customHeight="1">
      <c r="A1" s="214" t="str">
        <f>'[1]SFP'!A1</f>
        <v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/>
      <c r="S1" s="236"/>
      <c r="T1" s="235"/>
      <c r="U1" s="235"/>
    </row>
    <row r="2" spans="1:17" ht="18" customHeight="1">
      <c r="A2" s="375" t="s">
        <v>161</v>
      </c>
      <c r="B2" s="375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21" ht="18" customHeight="1">
      <c r="A3" s="71" t="s">
        <v>200</v>
      </c>
      <c r="B3" s="20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U3" s="239"/>
    </row>
    <row r="4" spans="1:21" ht="43.5" customHeight="1">
      <c r="A4" s="215"/>
      <c r="B4" s="240"/>
      <c r="C4" s="377" t="s">
        <v>86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240"/>
      <c r="S4" s="241" t="s">
        <v>33</v>
      </c>
      <c r="T4" s="240"/>
      <c r="U4" s="241" t="s">
        <v>87</v>
      </c>
    </row>
    <row r="5" spans="1:21" s="136" customFormat="1" ht="28.5" customHeight="1">
      <c r="A5" s="378"/>
      <c r="B5" s="280" t="s">
        <v>17</v>
      </c>
      <c r="C5" s="373" t="s">
        <v>88</v>
      </c>
      <c r="D5" s="281"/>
      <c r="E5" s="373" t="s">
        <v>81</v>
      </c>
      <c r="F5" s="281"/>
      <c r="G5" s="373" t="s">
        <v>89</v>
      </c>
      <c r="H5" s="281"/>
      <c r="I5" s="373" t="s">
        <v>90</v>
      </c>
      <c r="J5" s="290"/>
      <c r="K5" s="373" t="s">
        <v>154</v>
      </c>
      <c r="L5" s="290"/>
      <c r="M5" s="373" t="s">
        <v>155</v>
      </c>
      <c r="N5" s="281"/>
      <c r="O5" s="373" t="s">
        <v>121</v>
      </c>
      <c r="P5" s="281"/>
      <c r="Q5" s="373" t="s">
        <v>91</v>
      </c>
      <c r="R5" s="282"/>
      <c r="S5" s="283"/>
      <c r="T5" s="282"/>
      <c r="U5" s="282"/>
    </row>
    <row r="6" spans="1:21" s="137" customFormat="1" ht="52.5" customHeight="1">
      <c r="A6" s="379"/>
      <c r="B6" s="284"/>
      <c r="C6" s="374"/>
      <c r="D6" s="285"/>
      <c r="E6" s="374"/>
      <c r="F6" s="285"/>
      <c r="G6" s="374"/>
      <c r="H6" s="285"/>
      <c r="I6" s="374"/>
      <c r="J6" s="291"/>
      <c r="K6" s="374"/>
      <c r="L6" s="291"/>
      <c r="M6" s="374"/>
      <c r="N6" s="285"/>
      <c r="O6" s="374"/>
      <c r="P6" s="285"/>
      <c r="Q6" s="374"/>
      <c r="R6" s="284"/>
      <c r="S6" s="286"/>
      <c r="T6" s="287"/>
      <c r="U6" s="287"/>
    </row>
    <row r="7" spans="1:21" s="138" customFormat="1" ht="16.5">
      <c r="A7" s="216"/>
      <c r="B7" s="208"/>
      <c r="C7" s="244" t="s">
        <v>66</v>
      </c>
      <c r="D7" s="244"/>
      <c r="E7" s="244" t="s">
        <v>66</v>
      </c>
      <c r="F7" s="244"/>
      <c r="G7" s="244" t="s">
        <v>66</v>
      </c>
      <c r="H7" s="244"/>
      <c r="I7" s="244" t="s">
        <v>66</v>
      </c>
      <c r="J7" s="244"/>
      <c r="K7" s="244" t="s">
        <v>66</v>
      </c>
      <c r="L7" s="244"/>
      <c r="M7" s="244" t="s">
        <v>66</v>
      </c>
      <c r="N7" s="244"/>
      <c r="O7" s="244" t="s">
        <v>66</v>
      </c>
      <c r="P7" s="244"/>
      <c r="Q7" s="244" t="s">
        <v>66</v>
      </c>
      <c r="R7" s="245"/>
      <c r="S7" s="246" t="s">
        <v>66</v>
      </c>
      <c r="T7" s="244"/>
      <c r="U7" s="244" t="s">
        <v>66</v>
      </c>
    </row>
    <row r="8" spans="1:21" s="137" customFormat="1" ht="12" customHeight="1">
      <c r="A8" s="292"/>
      <c r="B8" s="209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11"/>
      <c r="P8" s="244"/>
      <c r="Q8" s="244"/>
      <c r="R8" s="242"/>
      <c r="S8" s="243"/>
      <c r="T8" s="242"/>
      <c r="U8" s="242"/>
    </row>
    <row r="9" spans="1:21" s="139" customFormat="1" ht="3.75" customHeight="1">
      <c r="A9" s="217"/>
      <c r="B9" s="247"/>
      <c r="C9" s="248"/>
      <c r="D9" s="249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0"/>
      <c r="S9" s="251"/>
      <c r="T9" s="247"/>
      <c r="U9" s="252"/>
    </row>
    <row r="10" spans="1:22" s="139" customFormat="1" ht="17.25" thickBot="1">
      <c r="A10" s="218" t="s">
        <v>180</v>
      </c>
      <c r="B10" s="240">
        <f>+SFP!C38</f>
        <v>27</v>
      </c>
      <c r="C10" s="328">
        <v>134798</v>
      </c>
      <c r="D10" s="324"/>
      <c r="E10" s="328">
        <v>-34142</v>
      </c>
      <c r="F10" s="324"/>
      <c r="G10" s="328">
        <v>59297</v>
      </c>
      <c r="H10" s="324"/>
      <c r="I10" s="328">
        <v>28871</v>
      </c>
      <c r="J10" s="325"/>
      <c r="K10" s="328">
        <v>2873</v>
      </c>
      <c r="L10" s="325"/>
      <c r="M10" s="328">
        <v>4078</v>
      </c>
      <c r="N10" s="324"/>
      <c r="O10" s="328">
        <v>360656</v>
      </c>
      <c r="P10" s="324"/>
      <c r="Q10" s="328">
        <v>556431</v>
      </c>
      <c r="R10" s="326"/>
      <c r="S10" s="328">
        <v>19341</v>
      </c>
      <c r="T10" s="327"/>
      <c r="U10" s="328">
        <v>575772</v>
      </c>
      <c r="V10" s="142"/>
    </row>
    <row r="11" spans="1:21" s="139" customFormat="1" ht="18" thickTop="1">
      <c r="A11" s="220" t="s">
        <v>181</v>
      </c>
      <c r="B11" s="240"/>
      <c r="C11" s="254"/>
      <c r="D11" s="253"/>
      <c r="E11" s="253"/>
      <c r="F11" s="253"/>
      <c r="G11" s="254"/>
      <c r="H11" s="253"/>
      <c r="I11" s="254"/>
      <c r="J11" s="254"/>
      <c r="K11" s="254"/>
      <c r="L11" s="254"/>
      <c r="M11" s="254"/>
      <c r="N11" s="253"/>
      <c r="O11" s="254"/>
      <c r="P11" s="253"/>
      <c r="Q11" s="254"/>
      <c r="R11" s="255"/>
      <c r="S11" s="255"/>
      <c r="T11" s="256"/>
      <c r="U11" s="260"/>
    </row>
    <row r="12" spans="1:21" s="139" customFormat="1" ht="16.5">
      <c r="A12" s="221" t="s">
        <v>141</v>
      </c>
      <c r="B12" s="240"/>
      <c r="C12" s="258">
        <v>0</v>
      </c>
      <c r="D12" s="258"/>
      <c r="E12" s="258">
        <f>E13+E14</f>
        <v>687</v>
      </c>
      <c r="F12" s="258"/>
      <c r="G12" s="258">
        <v>0</v>
      </c>
      <c r="H12" s="258"/>
      <c r="I12" s="258">
        <v>0</v>
      </c>
      <c r="J12" s="258"/>
      <c r="K12" s="258">
        <v>0</v>
      </c>
      <c r="L12" s="258"/>
      <c r="M12" s="258">
        <v>0</v>
      </c>
      <c r="N12" s="258"/>
      <c r="O12" s="258">
        <f>O13+O14</f>
        <v>-144</v>
      </c>
      <c r="P12" s="258"/>
      <c r="Q12" s="258">
        <f>SUM(C12:P12)</f>
        <v>543</v>
      </c>
      <c r="R12" s="260"/>
      <c r="S12" s="258">
        <v>0</v>
      </c>
      <c r="T12" s="260"/>
      <c r="U12" s="261">
        <f>SUM(Q12:T12)</f>
        <v>543</v>
      </c>
    </row>
    <row r="13" spans="1:21" s="139" customFormat="1" ht="16.5">
      <c r="A13" s="352" t="s">
        <v>198</v>
      </c>
      <c r="B13" s="353"/>
      <c r="C13" s="354">
        <v>0</v>
      </c>
      <c r="D13" s="249"/>
      <c r="E13" s="354">
        <v>-262</v>
      </c>
      <c r="F13" s="249"/>
      <c r="G13" s="354">
        <v>0</v>
      </c>
      <c r="H13" s="249"/>
      <c r="I13" s="354">
        <v>0</v>
      </c>
      <c r="J13" s="249"/>
      <c r="K13" s="354">
        <v>0</v>
      </c>
      <c r="L13" s="249"/>
      <c r="M13" s="354">
        <v>0</v>
      </c>
      <c r="N13" s="249"/>
      <c r="O13" s="354">
        <v>0</v>
      </c>
      <c r="P13" s="258"/>
      <c r="Q13" s="354">
        <f>SUM(C13:P13)</f>
        <v>-262</v>
      </c>
      <c r="R13" s="260"/>
      <c r="S13" s="355">
        <v>0</v>
      </c>
      <c r="T13" s="260"/>
      <c r="U13" s="356">
        <f>SUM(Q13:T13)</f>
        <v>-262</v>
      </c>
    </row>
    <row r="14" spans="1:21" s="139" customFormat="1" ht="16.5">
      <c r="A14" s="352" t="s">
        <v>199</v>
      </c>
      <c r="B14" s="353"/>
      <c r="C14" s="249">
        <v>0</v>
      </c>
      <c r="D14" s="249"/>
      <c r="E14" s="249">
        <v>949</v>
      </c>
      <c r="F14" s="249"/>
      <c r="G14" s="249">
        <v>0</v>
      </c>
      <c r="H14" s="249"/>
      <c r="I14" s="249">
        <v>0</v>
      </c>
      <c r="J14" s="249"/>
      <c r="K14" s="249">
        <v>0</v>
      </c>
      <c r="L14" s="249"/>
      <c r="M14" s="249">
        <v>0</v>
      </c>
      <c r="N14" s="249"/>
      <c r="O14" s="249">
        <v>-144</v>
      </c>
      <c r="P14" s="258"/>
      <c r="Q14" s="249">
        <f>SUM(C14:P14)</f>
        <v>805</v>
      </c>
      <c r="R14" s="260"/>
      <c r="S14" s="258">
        <v>0</v>
      </c>
      <c r="T14" s="260"/>
      <c r="U14" s="357">
        <f>SUM(Q14:T14)</f>
        <v>805</v>
      </c>
    </row>
    <row r="15" spans="1:21" s="139" customFormat="1" ht="8.25" customHeight="1">
      <c r="A15" s="221"/>
      <c r="B15" s="240"/>
      <c r="C15" s="254"/>
      <c r="D15" s="253"/>
      <c r="E15" s="253"/>
      <c r="F15" s="253"/>
      <c r="G15" s="254"/>
      <c r="H15" s="253"/>
      <c r="I15" s="254"/>
      <c r="J15" s="254"/>
      <c r="K15" s="254"/>
      <c r="L15" s="254"/>
      <c r="M15" s="254"/>
      <c r="N15" s="253"/>
      <c r="O15" s="254"/>
      <c r="P15" s="253"/>
      <c r="Q15" s="254"/>
      <c r="R15" s="255"/>
      <c r="S15" s="255"/>
      <c r="T15" s="256"/>
      <c r="U15" s="261"/>
    </row>
    <row r="16" spans="1:21" s="139" customFormat="1" ht="16.5">
      <c r="A16" s="315" t="s">
        <v>138</v>
      </c>
      <c r="B16" s="240"/>
      <c r="C16" s="316">
        <v>0</v>
      </c>
      <c r="D16" s="258"/>
      <c r="E16" s="258">
        <v>0</v>
      </c>
      <c r="F16" s="258"/>
      <c r="G16" s="316">
        <v>0</v>
      </c>
      <c r="H16" s="316"/>
      <c r="I16" s="316">
        <v>0</v>
      </c>
      <c r="J16" s="316"/>
      <c r="K16" s="316">
        <v>0</v>
      </c>
      <c r="L16" s="316"/>
      <c r="M16" s="316">
        <v>0</v>
      </c>
      <c r="N16" s="316"/>
      <c r="O16" s="316">
        <v>0</v>
      </c>
      <c r="P16" s="258"/>
      <c r="Q16" s="262">
        <f>SUM(C16:P16)</f>
        <v>0</v>
      </c>
      <c r="R16" s="260"/>
      <c r="S16" s="258">
        <v>0</v>
      </c>
      <c r="T16" s="260"/>
      <c r="U16" s="261">
        <f>SUM(Q16:T16)</f>
        <v>0</v>
      </c>
    </row>
    <row r="17" spans="1:21" s="139" customFormat="1" ht="16.5">
      <c r="A17" s="219" t="s">
        <v>92</v>
      </c>
      <c r="B17" s="240"/>
      <c r="C17" s="263">
        <f>C18+C19</f>
        <v>0</v>
      </c>
      <c r="D17" s="262"/>
      <c r="E17" s="263">
        <f>E18+E19</f>
        <v>0</v>
      </c>
      <c r="F17" s="258"/>
      <c r="G17" s="263">
        <f>G18+G19</f>
        <v>4038</v>
      </c>
      <c r="H17" s="263">
        <f aca="true" t="shared" si="0" ref="H17:N17">H18+H19</f>
        <v>0</v>
      </c>
      <c r="I17" s="263">
        <f t="shared" si="0"/>
        <v>0</v>
      </c>
      <c r="J17" s="263">
        <f t="shared" si="0"/>
        <v>0</v>
      </c>
      <c r="K17" s="263">
        <f t="shared" si="0"/>
        <v>0</v>
      </c>
      <c r="L17" s="263">
        <f t="shared" si="0"/>
        <v>0</v>
      </c>
      <c r="M17" s="263">
        <f t="shared" si="0"/>
        <v>0</v>
      </c>
      <c r="N17" s="263">
        <f t="shared" si="0"/>
        <v>0</v>
      </c>
      <c r="O17" s="263">
        <f>O18+O19+O20</f>
        <v>-17870</v>
      </c>
      <c r="P17" s="263">
        <f>P18+P19</f>
        <v>0</v>
      </c>
      <c r="Q17" s="264">
        <f>SUM(C17:P17)</f>
        <v>-13832</v>
      </c>
      <c r="R17" s="263">
        <f>R18+R19</f>
        <v>0</v>
      </c>
      <c r="S17" s="263">
        <f>S18+S19</f>
        <v>0</v>
      </c>
      <c r="T17" s="263">
        <f>T18+T19</f>
        <v>0</v>
      </c>
      <c r="U17" s="299">
        <f>SUM(Q17:T17)</f>
        <v>-13832</v>
      </c>
    </row>
    <row r="18" spans="1:21" s="139" customFormat="1" ht="16.5">
      <c r="A18" s="223" t="s">
        <v>93</v>
      </c>
      <c r="B18" s="240"/>
      <c r="C18" s="253">
        <v>0</v>
      </c>
      <c r="D18" s="253"/>
      <c r="E18" s="253">
        <v>0</v>
      </c>
      <c r="F18" s="253"/>
      <c r="G18" s="253">
        <v>4038</v>
      </c>
      <c r="H18" s="253"/>
      <c r="I18" s="253">
        <v>0</v>
      </c>
      <c r="J18" s="253"/>
      <c r="K18" s="253">
        <v>0</v>
      </c>
      <c r="L18" s="253"/>
      <c r="M18" s="253">
        <v>0</v>
      </c>
      <c r="N18" s="253"/>
      <c r="O18" s="253">
        <v>-4038</v>
      </c>
      <c r="P18" s="253"/>
      <c r="Q18" s="258">
        <v>0</v>
      </c>
      <c r="R18" s="266"/>
      <c r="S18" s="253">
        <v>0</v>
      </c>
      <c r="T18" s="267"/>
      <c r="U18" s="253">
        <v>0</v>
      </c>
    </row>
    <row r="19" spans="1:21" s="139" customFormat="1" ht="18" customHeight="1">
      <c r="A19" s="223" t="s">
        <v>209</v>
      </c>
      <c r="B19" s="240"/>
      <c r="C19" s="253">
        <v>0</v>
      </c>
      <c r="D19" s="253"/>
      <c r="E19" s="253">
        <v>0</v>
      </c>
      <c r="F19" s="253"/>
      <c r="G19" s="253">
        <v>0</v>
      </c>
      <c r="H19" s="253"/>
      <c r="I19" s="253">
        <v>0</v>
      </c>
      <c r="J19" s="253"/>
      <c r="K19" s="253">
        <v>0</v>
      </c>
      <c r="L19" s="253"/>
      <c r="M19" s="253">
        <v>0</v>
      </c>
      <c r="N19" s="253"/>
      <c r="O19" s="253">
        <v>-8798</v>
      </c>
      <c r="P19" s="253"/>
      <c r="Q19" s="258">
        <f>SUM(C19:P19)</f>
        <v>-8798</v>
      </c>
      <c r="R19" s="266"/>
      <c r="S19" s="253">
        <v>0</v>
      </c>
      <c r="T19" s="267"/>
      <c r="U19" s="253">
        <f>SUM(Q19:T19)</f>
        <v>-8798</v>
      </c>
    </row>
    <row r="20" spans="1:21" s="139" customFormat="1" ht="18" customHeight="1">
      <c r="A20" s="223" t="s">
        <v>210</v>
      </c>
      <c r="B20" s="240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>
        <v>-5034</v>
      </c>
      <c r="P20" s="324"/>
      <c r="Q20" s="258">
        <f>SUM(C20:P20)</f>
        <v>-5034</v>
      </c>
      <c r="R20" s="266"/>
      <c r="S20" s="324"/>
      <c r="T20" s="267"/>
      <c r="U20" s="324">
        <f>SUM(Q20:T20)</f>
        <v>-5034</v>
      </c>
    </row>
    <row r="21" spans="1:21" s="139" customFormat="1" ht="6" customHeight="1">
      <c r="A21" s="223"/>
      <c r="B21" s="240"/>
      <c r="C21" s="254"/>
      <c r="D21" s="253"/>
      <c r="E21" s="253"/>
      <c r="F21" s="253"/>
      <c r="G21" s="254"/>
      <c r="H21" s="253"/>
      <c r="I21" s="254"/>
      <c r="J21" s="254"/>
      <c r="K21" s="254"/>
      <c r="L21" s="254"/>
      <c r="M21" s="254"/>
      <c r="N21" s="253"/>
      <c r="O21" s="254"/>
      <c r="P21" s="253"/>
      <c r="Q21" s="254"/>
      <c r="R21" s="255"/>
      <c r="S21" s="255"/>
      <c r="T21" s="256"/>
      <c r="U21" s="260"/>
    </row>
    <row r="22" spans="1:21" s="139" customFormat="1" ht="16.5">
      <c r="A22" s="217" t="s">
        <v>94</v>
      </c>
      <c r="B22" s="240"/>
      <c r="C22" s="264">
        <v>0</v>
      </c>
      <c r="D22" s="254"/>
      <c r="E22" s="264">
        <v>0</v>
      </c>
      <c r="F22" s="254"/>
      <c r="G22" s="264">
        <v>0</v>
      </c>
      <c r="H22" s="254"/>
      <c r="I22" s="264">
        <v>0</v>
      </c>
      <c r="J22" s="254"/>
      <c r="K22" s="264">
        <v>0</v>
      </c>
      <c r="L22" s="254"/>
      <c r="M22" s="264">
        <v>0</v>
      </c>
      <c r="N22" s="254"/>
      <c r="O22" s="264">
        <f>O23+O24+O26+O27+O25</f>
        <v>-1823</v>
      </c>
      <c r="P22" s="264" t="e">
        <f>P23+P24+#REF!+P26+P27</f>
        <v>#REF!</v>
      </c>
      <c r="Q22" s="264">
        <f>Q23+Q24+Q26+Q27+Q25</f>
        <v>-1823</v>
      </c>
      <c r="R22" s="264"/>
      <c r="S22" s="264">
        <f>S23+S24+S26+S27+S25</f>
        <v>-356</v>
      </c>
      <c r="T22" s="264" t="e">
        <f>T23+T24+#REF!+T26+T27</f>
        <v>#REF!</v>
      </c>
      <c r="U22" s="264">
        <f>U23+U24+U26+U27+U25</f>
        <v>-2179</v>
      </c>
    </row>
    <row r="23" spans="1:21" s="139" customFormat="1" ht="16.5">
      <c r="A23" s="223" t="s">
        <v>143</v>
      </c>
      <c r="B23" s="240"/>
      <c r="C23" s="329">
        <v>0</v>
      </c>
      <c r="D23" s="329"/>
      <c r="E23" s="329">
        <v>0</v>
      </c>
      <c r="F23" s="329"/>
      <c r="G23" s="329">
        <v>0</v>
      </c>
      <c r="H23" s="329"/>
      <c r="I23" s="329">
        <v>0</v>
      </c>
      <c r="J23" s="331"/>
      <c r="K23" s="329">
        <v>0</v>
      </c>
      <c r="L23" s="331"/>
      <c r="M23" s="329">
        <v>0</v>
      </c>
      <c r="N23" s="329"/>
      <c r="O23" s="329">
        <v>0</v>
      </c>
      <c r="P23" s="329"/>
      <c r="Q23" s="258">
        <f>SUM(C23:P23)</f>
        <v>0</v>
      </c>
      <c r="R23" s="330"/>
      <c r="S23" s="329">
        <v>3797</v>
      </c>
      <c r="T23" s="330"/>
      <c r="U23" s="324">
        <f>SUM(Q23:T23)</f>
        <v>3797</v>
      </c>
    </row>
    <row r="24" spans="1:21" s="139" customFormat="1" ht="16.5">
      <c r="A24" s="223" t="s">
        <v>95</v>
      </c>
      <c r="B24" s="240"/>
      <c r="C24" s="329">
        <v>0</v>
      </c>
      <c r="D24" s="329"/>
      <c r="E24" s="329">
        <v>0</v>
      </c>
      <c r="F24" s="329"/>
      <c r="G24" s="329">
        <v>0</v>
      </c>
      <c r="H24" s="329"/>
      <c r="I24" s="329">
        <v>0</v>
      </c>
      <c r="J24" s="331"/>
      <c r="K24" s="329">
        <v>0</v>
      </c>
      <c r="L24" s="331"/>
      <c r="M24" s="329">
        <v>0</v>
      </c>
      <c r="N24" s="329"/>
      <c r="O24" s="329">
        <v>0</v>
      </c>
      <c r="P24" s="329"/>
      <c r="Q24" s="258">
        <f>SUM(C24:P24)</f>
        <v>0</v>
      </c>
      <c r="R24" s="330"/>
      <c r="S24" s="329">
        <v>-2799</v>
      </c>
      <c r="T24" s="330"/>
      <c r="U24" s="324">
        <f>SUM(Q24:T24)</f>
        <v>-2799</v>
      </c>
    </row>
    <row r="25" spans="1:22" s="139" customFormat="1" ht="16.5">
      <c r="A25" s="223" t="s">
        <v>110</v>
      </c>
      <c r="B25" s="240"/>
      <c r="C25" s="329">
        <v>0</v>
      </c>
      <c r="D25" s="329"/>
      <c r="E25" s="329">
        <v>0</v>
      </c>
      <c r="F25" s="329"/>
      <c r="G25" s="329">
        <v>0</v>
      </c>
      <c r="H25" s="329"/>
      <c r="I25" s="329">
        <v>0</v>
      </c>
      <c r="J25" s="331"/>
      <c r="K25" s="329">
        <v>0</v>
      </c>
      <c r="L25" s="331"/>
      <c r="M25" s="329">
        <v>0</v>
      </c>
      <c r="N25" s="329"/>
      <c r="O25" s="329">
        <v>0</v>
      </c>
      <c r="P25" s="329"/>
      <c r="Q25" s="258">
        <f>SUM(C25:P25)</f>
        <v>0</v>
      </c>
      <c r="R25" s="330"/>
      <c r="S25" s="329">
        <v>0</v>
      </c>
      <c r="T25" s="330"/>
      <c r="U25" s="324">
        <f>SUM(Q25:T25)</f>
        <v>0</v>
      </c>
      <c r="V25" s="289"/>
    </row>
    <row r="26" spans="1:21" s="139" customFormat="1" ht="16.5">
      <c r="A26" s="223" t="s">
        <v>96</v>
      </c>
      <c r="B26" s="240"/>
      <c r="C26" s="329">
        <v>0</v>
      </c>
      <c r="D26" s="329"/>
      <c r="E26" s="329">
        <v>0</v>
      </c>
      <c r="F26" s="329"/>
      <c r="G26" s="329">
        <v>0</v>
      </c>
      <c r="H26" s="329"/>
      <c r="I26" s="329">
        <v>0</v>
      </c>
      <c r="J26" s="331"/>
      <c r="K26" s="329">
        <v>0</v>
      </c>
      <c r="L26" s="331"/>
      <c r="M26" s="329">
        <v>0</v>
      </c>
      <c r="N26" s="329"/>
      <c r="O26" s="329">
        <v>-1911</v>
      </c>
      <c r="P26" s="329"/>
      <c r="Q26" s="258">
        <f>SUM(C26:P26)</f>
        <v>-1911</v>
      </c>
      <c r="R26" s="330"/>
      <c r="S26" s="329">
        <v>-1344</v>
      </c>
      <c r="T26" s="330"/>
      <c r="U26" s="324">
        <f>SUM(Q26:T26)</f>
        <v>-3255</v>
      </c>
    </row>
    <row r="27" spans="1:21" s="139" customFormat="1" ht="15.75" customHeight="1">
      <c r="A27" s="223" t="s">
        <v>97</v>
      </c>
      <c r="B27" s="240"/>
      <c r="C27" s="329">
        <v>0</v>
      </c>
      <c r="D27" s="329"/>
      <c r="E27" s="329">
        <v>0</v>
      </c>
      <c r="F27" s="329"/>
      <c r="G27" s="329">
        <v>0</v>
      </c>
      <c r="H27" s="329"/>
      <c r="I27" s="329">
        <v>0</v>
      </c>
      <c r="J27" s="331"/>
      <c r="K27" s="329">
        <v>0</v>
      </c>
      <c r="L27" s="331"/>
      <c r="M27" s="329">
        <v>0</v>
      </c>
      <c r="N27" s="329"/>
      <c r="O27" s="329">
        <v>88</v>
      </c>
      <c r="P27" s="329"/>
      <c r="Q27" s="258">
        <f>SUM(C27:P27)</f>
        <v>88</v>
      </c>
      <c r="R27" s="330"/>
      <c r="S27" s="329">
        <v>-10</v>
      </c>
      <c r="T27" s="330"/>
      <c r="U27" s="324">
        <f>SUM(Q27:T27)</f>
        <v>78</v>
      </c>
    </row>
    <row r="28" spans="1:22" s="139" customFormat="1" ht="16.5">
      <c r="A28" s="223"/>
      <c r="B28" s="240"/>
      <c r="C28" s="254"/>
      <c r="D28" s="253"/>
      <c r="E28" s="253"/>
      <c r="F28" s="253"/>
      <c r="G28" s="254"/>
      <c r="H28" s="253"/>
      <c r="I28" s="254"/>
      <c r="J28" s="254"/>
      <c r="K28" s="254"/>
      <c r="L28" s="254"/>
      <c r="M28" s="254"/>
      <c r="N28" s="253"/>
      <c r="O28" s="254"/>
      <c r="P28" s="253"/>
      <c r="Q28" s="254"/>
      <c r="R28" s="255"/>
      <c r="S28" s="255"/>
      <c r="T28" s="256"/>
      <c r="U28" s="260"/>
      <c r="V28" s="154"/>
    </row>
    <row r="29" spans="1:22" s="139" customFormat="1" ht="16.5">
      <c r="A29" s="293" t="s">
        <v>168</v>
      </c>
      <c r="B29" s="240"/>
      <c r="C29" s="265">
        <v>0</v>
      </c>
      <c r="D29" s="253"/>
      <c r="E29" s="265">
        <v>0</v>
      </c>
      <c r="F29" s="253"/>
      <c r="G29" s="265">
        <v>0</v>
      </c>
      <c r="H29" s="253"/>
      <c r="I29" s="264">
        <f>I30+I31</f>
        <v>-37</v>
      </c>
      <c r="J29" s="254"/>
      <c r="K29" s="264">
        <f>K30+K31</f>
        <v>-647</v>
      </c>
      <c r="L29" s="262">
        <f>L30+L31</f>
        <v>0</v>
      </c>
      <c r="M29" s="264">
        <f>M30+M31</f>
        <v>-655</v>
      </c>
      <c r="N29" s="253"/>
      <c r="O29" s="264">
        <f>O30+O31</f>
        <v>21873</v>
      </c>
      <c r="P29" s="253"/>
      <c r="Q29" s="264">
        <f>Q30+Q31</f>
        <v>20534</v>
      </c>
      <c r="R29" s="255"/>
      <c r="S29" s="264">
        <f>S30+S31</f>
        <v>-5133</v>
      </c>
      <c r="T29" s="256"/>
      <c r="U29" s="264">
        <f>U30+U31</f>
        <v>15401</v>
      </c>
      <c r="V29" s="142"/>
    </row>
    <row r="30" spans="1:21" s="139" customFormat="1" ht="16.5">
      <c r="A30" s="222" t="s">
        <v>187</v>
      </c>
      <c r="B30" s="240"/>
      <c r="C30" s="336">
        <v>0</v>
      </c>
      <c r="D30" s="336"/>
      <c r="E30" s="336">
        <v>0</v>
      </c>
      <c r="F30" s="336"/>
      <c r="G30" s="336">
        <v>0</v>
      </c>
      <c r="H30" s="336"/>
      <c r="I30" s="336">
        <v>0</v>
      </c>
      <c r="J30" s="340"/>
      <c r="K30" s="336">
        <v>0</v>
      </c>
      <c r="L30" s="340"/>
      <c r="M30" s="336">
        <v>0</v>
      </c>
      <c r="N30" s="336"/>
      <c r="O30" s="336">
        <v>21873</v>
      </c>
      <c r="P30" s="336"/>
      <c r="Q30" s="258">
        <f>SUM(C30:P30)</f>
        <v>21873</v>
      </c>
      <c r="R30" s="338"/>
      <c r="S30" s="336">
        <v>-4359</v>
      </c>
      <c r="T30" s="338"/>
      <c r="U30" s="339">
        <f>SUM(Q30:S30)</f>
        <v>17514</v>
      </c>
    </row>
    <row r="31" spans="1:21" s="139" customFormat="1" ht="15" customHeight="1">
      <c r="A31" s="222" t="s">
        <v>114</v>
      </c>
      <c r="B31" s="240"/>
      <c r="C31" s="336">
        <v>0</v>
      </c>
      <c r="D31" s="336"/>
      <c r="E31" s="336">
        <v>0</v>
      </c>
      <c r="F31" s="336"/>
      <c r="G31" s="336">
        <v>0</v>
      </c>
      <c r="H31" s="336"/>
      <c r="I31" s="336">
        <v>-37</v>
      </c>
      <c r="J31" s="340"/>
      <c r="K31" s="336">
        <v>-647</v>
      </c>
      <c r="L31" s="340"/>
      <c r="M31" s="336">
        <v>-655</v>
      </c>
      <c r="N31" s="336"/>
      <c r="O31" s="336">
        <v>0</v>
      </c>
      <c r="P31" s="336"/>
      <c r="Q31" s="258">
        <f>SUM(C31:P31)</f>
        <v>-1339</v>
      </c>
      <c r="R31" s="338"/>
      <c r="S31" s="336">
        <v>-774</v>
      </c>
      <c r="T31" s="338"/>
      <c r="U31" s="339">
        <f>SUM(Q31:S31)</f>
        <v>-2113</v>
      </c>
    </row>
    <row r="32" spans="1:22" s="139" customFormat="1" ht="16.5">
      <c r="A32" s="217"/>
      <c r="B32" s="240"/>
      <c r="C32" s="336"/>
      <c r="D32" s="336"/>
      <c r="E32" s="336"/>
      <c r="F32" s="336"/>
      <c r="G32" s="336"/>
      <c r="H32" s="336"/>
      <c r="I32" s="336"/>
      <c r="J32" s="340"/>
      <c r="K32" s="336"/>
      <c r="L32" s="340"/>
      <c r="M32" s="336"/>
      <c r="N32" s="336"/>
      <c r="O32" s="336"/>
      <c r="P32" s="336"/>
      <c r="Q32" s="258">
        <f>SUM(C32:P32)</f>
        <v>0</v>
      </c>
      <c r="R32" s="338"/>
      <c r="S32" s="336"/>
      <c r="T32" s="338"/>
      <c r="U32" s="339"/>
      <c r="V32" s="289"/>
    </row>
    <row r="33" spans="1:21" s="139" customFormat="1" ht="17.25" customHeight="1">
      <c r="A33" s="217" t="s">
        <v>122</v>
      </c>
      <c r="B33" s="240"/>
      <c r="C33" s="336">
        <v>0</v>
      </c>
      <c r="D33" s="336"/>
      <c r="E33" s="336">
        <v>0</v>
      </c>
      <c r="F33" s="336"/>
      <c r="G33" s="336">
        <v>0</v>
      </c>
      <c r="H33" s="336"/>
      <c r="I33" s="336">
        <v>-210</v>
      </c>
      <c r="J33" s="340"/>
      <c r="K33" s="336">
        <v>46</v>
      </c>
      <c r="L33" s="340"/>
      <c r="M33" s="336">
        <v>0</v>
      </c>
      <c r="N33" s="336"/>
      <c r="O33" s="336">
        <v>164</v>
      </c>
      <c r="P33" s="336"/>
      <c r="Q33" s="340">
        <v>0</v>
      </c>
      <c r="R33" s="338"/>
      <c r="S33" s="336">
        <v>0</v>
      </c>
      <c r="T33" s="338"/>
      <c r="U33" s="339">
        <v>0</v>
      </c>
    </row>
    <row r="34" spans="1:22" s="139" customFormat="1" ht="18" customHeight="1">
      <c r="A34" s="217"/>
      <c r="B34" s="240"/>
      <c r="C34" s="254"/>
      <c r="D34" s="253"/>
      <c r="E34" s="253"/>
      <c r="F34" s="253"/>
      <c r="G34" s="254"/>
      <c r="H34" s="253"/>
      <c r="I34" s="254"/>
      <c r="J34" s="254"/>
      <c r="K34" s="254"/>
      <c r="L34" s="254"/>
      <c r="M34" s="254"/>
      <c r="N34" s="253"/>
      <c r="O34" s="254"/>
      <c r="P34" s="253"/>
      <c r="Q34" s="254"/>
      <c r="R34" s="255"/>
      <c r="S34" s="255"/>
      <c r="T34" s="256"/>
      <c r="U34" s="260"/>
      <c r="V34" s="142"/>
    </row>
    <row r="35" spans="1:22" s="139" customFormat="1" ht="17.25" customHeight="1" thickBot="1">
      <c r="A35" s="218" t="s">
        <v>208</v>
      </c>
      <c r="B35" s="240">
        <f>+SFP!C38</f>
        <v>27</v>
      </c>
      <c r="C35" s="259">
        <f>+C10+C12+C17+C22+C29+C33</f>
        <v>134798</v>
      </c>
      <c r="D35" s="259">
        <f>+D10+D12+D17+D22+D29+D33</f>
        <v>0</v>
      </c>
      <c r="E35" s="337">
        <f>+E10+E12+E17+E22+E29+E33</f>
        <v>-33455</v>
      </c>
      <c r="F35" s="259" t="e">
        <f>#REF!+F12+F17+F22+F29+F33+F16</f>
        <v>#REF!</v>
      </c>
      <c r="G35" s="259">
        <f>G12+G17+G22+G29+G33+G16+G10</f>
        <v>63335</v>
      </c>
      <c r="H35" s="259" t="e">
        <f>#REF!+H12+H17+H22+H29+H33+H16</f>
        <v>#REF!</v>
      </c>
      <c r="I35" s="259">
        <f>I12+I17+I22+I29+I33+I16+I10</f>
        <v>28624</v>
      </c>
      <c r="J35" s="259" t="e">
        <f>#REF!+J12+J17+J22+J29+J33+J16</f>
        <v>#REF!</v>
      </c>
      <c r="K35" s="259">
        <f>K12+K17+K22+K29+K33+K16+K10</f>
        <v>2272</v>
      </c>
      <c r="L35" s="259" t="e">
        <f>#REF!+L12+L17+L22+L29+L33+L16</f>
        <v>#REF!</v>
      </c>
      <c r="M35" s="259">
        <f>M12+M17+M22+M29+M33+M16+M10</f>
        <v>3423</v>
      </c>
      <c r="N35" s="259" t="e">
        <f>#REF!+N12+N17+N22+N29+N33+N16</f>
        <v>#REF!</v>
      </c>
      <c r="O35" s="259">
        <f>O12+O17+O22+O29+O33+O16+O10</f>
        <v>362856</v>
      </c>
      <c r="P35" s="259" t="e">
        <f>#REF!+P12+P17+P22+P29+P33+P16</f>
        <v>#REF!</v>
      </c>
      <c r="Q35" s="259">
        <f>Q12+Q17+Q22+Q29+Q33+Q16+Q10</f>
        <v>561853</v>
      </c>
      <c r="R35" s="259"/>
      <c r="S35" s="259">
        <f>S12+S17+S22+S29+S33+S16+S10</f>
        <v>13852</v>
      </c>
      <c r="T35" s="259" t="e">
        <f>+T10+T12+T17+T22+T29+T33</f>
        <v>#REF!</v>
      </c>
      <c r="U35" s="259">
        <f>U12+U17+U22+U29+U33+U16+U10</f>
        <v>575705</v>
      </c>
      <c r="V35" s="142"/>
    </row>
    <row r="36" spans="1:22" s="139" customFormat="1" ht="15.75" customHeight="1" thickTop="1">
      <c r="A36" s="218"/>
      <c r="B36" s="240"/>
      <c r="C36" s="254"/>
      <c r="D36" s="253"/>
      <c r="E36" s="254"/>
      <c r="F36" s="253"/>
      <c r="G36" s="254"/>
      <c r="H36" s="253"/>
      <c r="I36" s="254"/>
      <c r="J36" s="254"/>
      <c r="K36" s="254"/>
      <c r="L36" s="254"/>
      <c r="M36" s="254"/>
      <c r="N36" s="253"/>
      <c r="O36" s="254"/>
      <c r="P36" s="253"/>
      <c r="Q36" s="254"/>
      <c r="R36" s="255"/>
      <c r="S36" s="254"/>
      <c r="T36" s="256"/>
      <c r="U36" s="254"/>
      <c r="V36" s="142"/>
    </row>
    <row r="37" spans="1:21" s="139" customFormat="1" ht="17.25" thickBot="1">
      <c r="A37" s="218" t="s">
        <v>183</v>
      </c>
      <c r="B37" s="240"/>
      <c r="C37" s="259">
        <v>134798</v>
      </c>
      <c r="D37" s="253"/>
      <c r="E37" s="259">
        <v>-33656</v>
      </c>
      <c r="F37" s="253"/>
      <c r="G37" s="259">
        <v>63335</v>
      </c>
      <c r="H37" s="253"/>
      <c r="I37" s="259">
        <v>28425</v>
      </c>
      <c r="J37" s="254"/>
      <c r="K37" s="259">
        <v>2282</v>
      </c>
      <c r="L37" s="254"/>
      <c r="M37" s="259">
        <v>-2685</v>
      </c>
      <c r="N37" s="253"/>
      <c r="O37" s="259">
        <v>360770</v>
      </c>
      <c r="P37" s="253"/>
      <c r="Q37" s="259">
        <v>553269</v>
      </c>
      <c r="R37" s="255"/>
      <c r="S37" s="259">
        <v>13326</v>
      </c>
      <c r="T37" s="256"/>
      <c r="U37" s="259">
        <v>566595</v>
      </c>
    </row>
    <row r="38" spans="1:21" s="139" customFormat="1" ht="18" thickTop="1">
      <c r="A38" s="220" t="s">
        <v>184</v>
      </c>
      <c r="B38" s="240"/>
      <c r="C38" s="254"/>
      <c r="D38" s="253"/>
      <c r="E38" s="253"/>
      <c r="F38" s="253"/>
      <c r="G38" s="254"/>
      <c r="H38" s="253"/>
      <c r="I38" s="254"/>
      <c r="J38" s="254"/>
      <c r="K38" s="254"/>
      <c r="L38" s="254"/>
      <c r="M38" s="254"/>
      <c r="N38" s="253"/>
      <c r="O38" s="254"/>
      <c r="P38" s="253"/>
      <c r="Q38" s="254"/>
      <c r="R38" s="255"/>
      <c r="S38" s="255"/>
      <c r="T38" s="256"/>
      <c r="U38" s="260"/>
    </row>
    <row r="39" spans="1:21" s="139" customFormat="1" ht="19.5" customHeight="1">
      <c r="A39" s="221" t="s">
        <v>141</v>
      </c>
      <c r="B39" s="240"/>
      <c r="C39" s="258">
        <v>0</v>
      </c>
      <c r="D39" s="258"/>
      <c r="E39" s="258">
        <v>-4079</v>
      </c>
      <c r="F39" s="258"/>
      <c r="G39" s="258">
        <v>0</v>
      </c>
      <c r="H39" s="258"/>
      <c r="I39" s="258">
        <v>0</v>
      </c>
      <c r="J39" s="258"/>
      <c r="K39" s="258">
        <v>0</v>
      </c>
      <c r="L39" s="258"/>
      <c r="M39" s="258">
        <v>0</v>
      </c>
      <c r="N39" s="258"/>
      <c r="O39" s="258">
        <v>0</v>
      </c>
      <c r="P39" s="258"/>
      <c r="Q39" s="258">
        <f>SUM(C39:O39)</f>
        <v>-4079</v>
      </c>
      <c r="R39" s="260"/>
      <c r="S39" s="258">
        <v>0</v>
      </c>
      <c r="T39" s="260"/>
      <c r="U39" s="260">
        <f>+Q39+S39</f>
        <v>-4079</v>
      </c>
    </row>
    <row r="40" spans="1:21" s="139" customFormat="1" ht="8.25" customHeight="1">
      <c r="A40" s="221"/>
      <c r="B40" s="240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62"/>
      <c r="R40" s="260"/>
      <c r="S40" s="258"/>
      <c r="T40" s="260"/>
      <c r="U40" s="261"/>
    </row>
    <row r="41" spans="1:21" s="139" customFormat="1" ht="16.5">
      <c r="A41" s="219" t="s">
        <v>92</v>
      </c>
      <c r="B41" s="240"/>
      <c r="C41" s="302">
        <v>0</v>
      </c>
      <c r="D41" s="262"/>
      <c r="E41" s="302">
        <v>0</v>
      </c>
      <c r="F41" s="258"/>
      <c r="G41" s="264">
        <f>G42+G43</f>
        <v>2866</v>
      </c>
      <c r="H41" s="258">
        <f aca="true" t="shared" si="1" ref="H41:N41">H42+H43</f>
        <v>0</v>
      </c>
      <c r="I41" s="302">
        <f t="shared" si="1"/>
        <v>0</v>
      </c>
      <c r="J41" s="258">
        <f t="shared" si="1"/>
        <v>0</v>
      </c>
      <c r="K41" s="302">
        <f t="shared" si="1"/>
        <v>0</v>
      </c>
      <c r="L41" s="258">
        <f t="shared" si="1"/>
        <v>0</v>
      </c>
      <c r="M41" s="302">
        <f t="shared" si="1"/>
        <v>0</v>
      </c>
      <c r="N41" s="258">
        <f t="shared" si="1"/>
        <v>0</v>
      </c>
      <c r="O41" s="264">
        <f>O42+O43</f>
        <v>-2866</v>
      </c>
      <c r="P41" s="264">
        <f>P42+P43</f>
        <v>0</v>
      </c>
      <c r="Q41" s="264">
        <f>Q42+Q43</f>
        <v>0</v>
      </c>
      <c r="R41" s="264">
        <f>R42+R43</f>
        <v>0</v>
      </c>
      <c r="S41" s="264">
        <f>S42+S43</f>
        <v>0</v>
      </c>
      <c r="T41" s="264">
        <f>T42+T43</f>
        <v>0</v>
      </c>
      <c r="U41" s="264">
        <f>U42+U43</f>
        <v>0</v>
      </c>
    </row>
    <row r="42" spans="1:21" s="139" customFormat="1" ht="16.5">
      <c r="A42" s="223" t="s">
        <v>93</v>
      </c>
      <c r="B42" s="240"/>
      <c r="C42" s="258">
        <v>0</v>
      </c>
      <c r="D42" s="258"/>
      <c r="E42" s="258">
        <v>0</v>
      </c>
      <c r="F42" s="258"/>
      <c r="G42" s="258">
        <v>2866</v>
      </c>
      <c r="H42" s="258"/>
      <c r="I42" s="258">
        <v>0</v>
      </c>
      <c r="J42" s="258"/>
      <c r="K42" s="258">
        <v>0</v>
      </c>
      <c r="L42" s="258"/>
      <c r="M42" s="258">
        <v>0</v>
      </c>
      <c r="N42" s="258"/>
      <c r="O42" s="258">
        <v>-2866</v>
      </c>
      <c r="P42" s="258"/>
      <c r="Q42" s="258">
        <f>SUM(C42:O42)</f>
        <v>0</v>
      </c>
      <c r="R42" s="261"/>
      <c r="S42" s="258">
        <v>0</v>
      </c>
      <c r="T42" s="303"/>
      <c r="U42" s="304">
        <f>+Q42+S42</f>
        <v>0</v>
      </c>
    </row>
    <row r="43" spans="1:21" s="139" customFormat="1" ht="15" customHeight="1">
      <c r="A43" s="223" t="s">
        <v>171</v>
      </c>
      <c r="B43" s="240"/>
      <c r="C43" s="258">
        <v>0</v>
      </c>
      <c r="D43" s="258"/>
      <c r="E43" s="258">
        <v>0</v>
      </c>
      <c r="F43" s="258"/>
      <c r="G43" s="258">
        <v>0</v>
      </c>
      <c r="H43" s="258"/>
      <c r="I43" s="258">
        <v>0</v>
      </c>
      <c r="J43" s="258"/>
      <c r="K43" s="258">
        <v>0</v>
      </c>
      <c r="L43" s="258"/>
      <c r="M43" s="258">
        <v>0</v>
      </c>
      <c r="N43" s="258"/>
      <c r="O43" s="258">
        <v>0</v>
      </c>
      <c r="P43" s="258"/>
      <c r="Q43" s="258">
        <f>SUM(C43:O43)</f>
        <v>0</v>
      </c>
      <c r="R43" s="261"/>
      <c r="S43" s="258">
        <v>0</v>
      </c>
      <c r="T43" s="261"/>
      <c r="U43" s="260">
        <f>+Q43+S43</f>
        <v>0</v>
      </c>
    </row>
    <row r="44" spans="1:21" s="139" customFormat="1" ht="6" customHeight="1">
      <c r="A44" s="223"/>
      <c r="B44" s="240"/>
      <c r="C44" s="262"/>
      <c r="D44" s="258"/>
      <c r="E44" s="258"/>
      <c r="F44" s="258"/>
      <c r="G44" s="262"/>
      <c r="H44" s="258"/>
      <c r="I44" s="262"/>
      <c r="J44" s="262"/>
      <c r="K44" s="262"/>
      <c r="L44" s="262"/>
      <c r="M44" s="262"/>
      <c r="N44" s="258"/>
      <c r="O44" s="262"/>
      <c r="P44" s="258"/>
      <c r="Q44" s="262"/>
      <c r="R44" s="260"/>
      <c r="S44" s="260"/>
      <c r="T44" s="260"/>
      <c r="U44" s="260"/>
    </row>
    <row r="45" spans="1:21" s="139" customFormat="1" ht="16.5">
      <c r="A45" s="217" t="s">
        <v>94</v>
      </c>
      <c r="B45" s="240"/>
      <c r="C45" s="302">
        <v>0</v>
      </c>
      <c r="D45" s="262"/>
      <c r="E45" s="302">
        <v>0</v>
      </c>
      <c r="F45" s="262"/>
      <c r="G45" s="302">
        <v>0</v>
      </c>
      <c r="H45" s="262"/>
      <c r="I45" s="302">
        <v>0</v>
      </c>
      <c r="J45" s="262"/>
      <c r="K45" s="302">
        <v>0</v>
      </c>
      <c r="L45" s="262"/>
      <c r="M45" s="302">
        <v>0</v>
      </c>
      <c r="N45" s="262"/>
      <c r="O45" s="264">
        <f>SUM(O46:O50)</f>
        <v>-267</v>
      </c>
      <c r="P45" s="258"/>
      <c r="Q45" s="264">
        <f>SUM(Q46:Q50)</f>
        <v>-267</v>
      </c>
      <c r="R45" s="260"/>
      <c r="S45" s="263">
        <f>SUM(S46:S50)</f>
        <v>-2382</v>
      </c>
      <c r="T45" s="260"/>
      <c r="U45" s="263">
        <f>+Q45+S45</f>
        <v>-2649</v>
      </c>
    </row>
    <row r="46" spans="1:21" s="139" customFormat="1" ht="16.5">
      <c r="A46" s="223" t="s">
        <v>143</v>
      </c>
      <c r="B46" s="240"/>
      <c r="C46" s="258">
        <v>0</v>
      </c>
      <c r="D46" s="258"/>
      <c r="E46" s="258">
        <v>0</v>
      </c>
      <c r="F46" s="258"/>
      <c r="G46" s="258">
        <v>0</v>
      </c>
      <c r="H46" s="258"/>
      <c r="I46" s="258">
        <v>0</v>
      </c>
      <c r="J46" s="262"/>
      <c r="K46" s="258">
        <v>0</v>
      </c>
      <c r="L46" s="262"/>
      <c r="M46" s="258">
        <v>0</v>
      </c>
      <c r="N46" s="258"/>
      <c r="O46" s="258">
        <v>0</v>
      </c>
      <c r="P46" s="258"/>
      <c r="Q46" s="258">
        <f>SUM(C46:O46)</f>
        <v>0</v>
      </c>
      <c r="R46" s="260"/>
      <c r="S46" s="258">
        <v>-1892</v>
      </c>
      <c r="T46" s="260"/>
      <c r="U46" s="261">
        <f>+Q46+S46</f>
        <v>-1892</v>
      </c>
    </row>
    <row r="47" spans="1:21" s="139" customFormat="1" ht="16.5">
      <c r="A47" s="223" t="s">
        <v>157</v>
      </c>
      <c r="B47" s="240"/>
      <c r="C47" s="258">
        <v>0</v>
      </c>
      <c r="D47" s="258"/>
      <c r="E47" s="258">
        <v>0</v>
      </c>
      <c r="F47" s="258"/>
      <c r="G47" s="258">
        <v>0</v>
      </c>
      <c r="H47" s="258"/>
      <c r="I47" s="258">
        <v>0</v>
      </c>
      <c r="J47" s="262"/>
      <c r="K47" s="258">
        <v>0</v>
      </c>
      <c r="L47" s="262"/>
      <c r="M47" s="258">
        <v>0</v>
      </c>
      <c r="N47" s="258"/>
      <c r="O47" s="258">
        <v>0</v>
      </c>
      <c r="P47" s="258"/>
      <c r="Q47" s="258">
        <f>SUM(C47:O47)</f>
        <v>0</v>
      </c>
      <c r="R47" s="260"/>
      <c r="S47" s="258">
        <v>0</v>
      </c>
      <c r="T47" s="260"/>
      <c r="U47" s="261">
        <f>+Q47+S47</f>
        <v>0</v>
      </c>
    </row>
    <row r="48" spans="1:21" s="139" customFormat="1" ht="16.5">
      <c r="A48" s="223" t="s">
        <v>110</v>
      </c>
      <c r="C48" s="258">
        <v>0</v>
      </c>
      <c r="D48" s="258"/>
      <c r="E48" s="258">
        <v>0</v>
      </c>
      <c r="F48" s="258"/>
      <c r="G48" s="258">
        <v>0</v>
      </c>
      <c r="H48" s="258"/>
      <c r="I48" s="258">
        <v>0</v>
      </c>
      <c r="J48" s="262"/>
      <c r="K48" s="258">
        <v>0</v>
      </c>
      <c r="L48" s="262"/>
      <c r="M48" s="258">
        <v>0</v>
      </c>
      <c r="N48" s="258"/>
      <c r="O48" s="258">
        <v>0</v>
      </c>
      <c r="P48" s="258"/>
      <c r="Q48" s="258">
        <f>SUM(C48:O48)</f>
        <v>0</v>
      </c>
      <c r="R48" s="260"/>
      <c r="S48" s="258">
        <v>0</v>
      </c>
      <c r="T48" s="260"/>
      <c r="U48" s="261">
        <f>+Q48+S48</f>
        <v>0</v>
      </c>
    </row>
    <row r="49" spans="1:21" s="139" customFormat="1" ht="16.5">
      <c r="A49" s="223" t="s">
        <v>96</v>
      </c>
      <c r="B49" s="240"/>
      <c r="C49" s="258">
        <v>0</v>
      </c>
      <c r="D49" s="258"/>
      <c r="E49" s="258">
        <v>0</v>
      </c>
      <c r="F49" s="258"/>
      <c r="G49" s="258">
        <v>0</v>
      </c>
      <c r="H49" s="258"/>
      <c r="I49" s="258">
        <v>0</v>
      </c>
      <c r="J49" s="262"/>
      <c r="K49" s="258">
        <v>0</v>
      </c>
      <c r="L49" s="262"/>
      <c r="M49" s="258">
        <v>0</v>
      </c>
      <c r="N49" s="258"/>
      <c r="O49" s="258">
        <v>-267</v>
      </c>
      <c r="P49" s="258"/>
      <c r="Q49" s="258">
        <f>SUM(C49:O49)</f>
        <v>-267</v>
      </c>
      <c r="R49" s="260"/>
      <c r="S49" s="258">
        <v>-490</v>
      </c>
      <c r="T49" s="260"/>
      <c r="U49" s="261">
        <f>+Q49+S49</f>
        <v>-757</v>
      </c>
    </row>
    <row r="50" spans="1:21" s="139" customFormat="1" ht="15.75" customHeight="1">
      <c r="A50" s="223" t="s">
        <v>97</v>
      </c>
      <c r="B50" s="240"/>
      <c r="C50" s="258">
        <v>0</v>
      </c>
      <c r="D50" s="258"/>
      <c r="E50" s="258">
        <v>0</v>
      </c>
      <c r="F50" s="258"/>
      <c r="G50" s="258">
        <v>0</v>
      </c>
      <c r="H50" s="258"/>
      <c r="I50" s="258">
        <v>0</v>
      </c>
      <c r="J50" s="262"/>
      <c r="K50" s="258">
        <v>0</v>
      </c>
      <c r="L50" s="262"/>
      <c r="M50" s="258">
        <v>0</v>
      </c>
      <c r="N50" s="258"/>
      <c r="O50" s="258">
        <v>0</v>
      </c>
      <c r="P50" s="258"/>
      <c r="Q50" s="258">
        <f>SUM(C50:O50)</f>
        <v>0</v>
      </c>
      <c r="R50" s="260"/>
      <c r="S50" s="258">
        <v>0</v>
      </c>
      <c r="T50" s="260"/>
      <c r="U50" s="261">
        <f>+Q50+S50</f>
        <v>0</v>
      </c>
    </row>
    <row r="51" spans="1:22" s="139" customFormat="1" ht="16.5" customHeight="1">
      <c r="A51" s="223"/>
      <c r="B51" s="240"/>
      <c r="C51" s="262"/>
      <c r="D51" s="258"/>
      <c r="E51" s="258"/>
      <c r="F51" s="258"/>
      <c r="G51" s="262"/>
      <c r="H51" s="258"/>
      <c r="I51" s="262"/>
      <c r="J51" s="262"/>
      <c r="K51" s="262"/>
      <c r="L51" s="262"/>
      <c r="M51" s="262"/>
      <c r="N51" s="258"/>
      <c r="O51" s="262"/>
      <c r="P51" s="258"/>
      <c r="Q51" s="262"/>
      <c r="R51" s="260"/>
      <c r="S51" s="260"/>
      <c r="T51" s="260"/>
      <c r="U51" s="260"/>
      <c r="V51" s="154"/>
    </row>
    <row r="52" spans="1:22" s="139" customFormat="1" ht="16.5">
      <c r="A52" s="293" t="s">
        <v>168</v>
      </c>
      <c r="B52" s="240"/>
      <c r="C52" s="264">
        <v>0</v>
      </c>
      <c r="D52" s="258"/>
      <c r="E52" s="264">
        <v>0</v>
      </c>
      <c r="F52" s="258"/>
      <c r="G52" s="264">
        <v>0</v>
      </c>
      <c r="H52" s="258"/>
      <c r="I52" s="264">
        <f>I53+I54</f>
        <v>-52</v>
      </c>
      <c r="J52" s="262"/>
      <c r="K52" s="264">
        <f>K53+K54</f>
        <v>66</v>
      </c>
      <c r="L52" s="262">
        <f aca="true" t="shared" si="2" ref="L52:U52">L53+L54</f>
        <v>0</v>
      </c>
      <c r="M52" s="264">
        <f t="shared" si="2"/>
        <v>1959</v>
      </c>
      <c r="N52" s="262">
        <f t="shared" si="2"/>
        <v>0</v>
      </c>
      <c r="O52" s="264">
        <f t="shared" si="2"/>
        <v>50528</v>
      </c>
      <c r="P52" s="262">
        <f t="shared" si="2"/>
        <v>0</v>
      </c>
      <c r="Q52" s="264">
        <f>Q53+Q54</f>
        <v>52501</v>
      </c>
      <c r="R52" s="262">
        <f t="shared" si="2"/>
        <v>0</v>
      </c>
      <c r="S52" s="264">
        <f t="shared" si="2"/>
        <v>2957</v>
      </c>
      <c r="T52" s="264">
        <f t="shared" si="2"/>
        <v>0</v>
      </c>
      <c r="U52" s="264">
        <f t="shared" si="2"/>
        <v>55458</v>
      </c>
      <c r="V52" s="142"/>
    </row>
    <row r="53" spans="1:21" s="139" customFormat="1" ht="16.5">
      <c r="A53" s="222" t="s">
        <v>187</v>
      </c>
      <c r="B53" s="240"/>
      <c r="C53" s="258">
        <v>0</v>
      </c>
      <c r="D53" s="258"/>
      <c r="E53" s="258">
        <v>0</v>
      </c>
      <c r="F53" s="258"/>
      <c r="G53" s="258">
        <v>0</v>
      </c>
      <c r="H53" s="258"/>
      <c r="I53" s="258">
        <v>0</v>
      </c>
      <c r="J53" s="262"/>
      <c r="K53" s="258">
        <v>0</v>
      </c>
      <c r="L53" s="262"/>
      <c r="M53" s="258">
        <v>0</v>
      </c>
      <c r="N53" s="258"/>
      <c r="O53" s="258">
        <v>50528</v>
      </c>
      <c r="P53" s="258"/>
      <c r="Q53" s="262">
        <f>SUM(C53:O53)</f>
        <v>50528</v>
      </c>
      <c r="R53" s="260"/>
      <c r="S53" s="258">
        <v>2969</v>
      </c>
      <c r="T53" s="260"/>
      <c r="U53" s="261">
        <f>+Q53+S53</f>
        <v>53497</v>
      </c>
    </row>
    <row r="54" spans="1:21" s="139" customFormat="1" ht="20.25" customHeight="1">
      <c r="A54" s="222" t="s">
        <v>114</v>
      </c>
      <c r="B54" s="240"/>
      <c r="C54" s="258">
        <v>0</v>
      </c>
      <c r="D54" s="258"/>
      <c r="E54" s="258">
        <v>0</v>
      </c>
      <c r="F54" s="258"/>
      <c r="G54" s="258">
        <v>0</v>
      </c>
      <c r="H54" s="258"/>
      <c r="I54" s="258">
        <v>-52</v>
      </c>
      <c r="J54" s="262"/>
      <c r="K54" s="258">
        <v>66</v>
      </c>
      <c r="L54" s="262"/>
      <c r="M54" s="258">
        <v>1959</v>
      </c>
      <c r="N54" s="258"/>
      <c r="O54" s="258">
        <v>0</v>
      </c>
      <c r="P54" s="258"/>
      <c r="Q54" s="262">
        <f>SUM(C54:O54)</f>
        <v>1973</v>
      </c>
      <c r="R54" s="260"/>
      <c r="S54" s="258">
        <v>-12</v>
      </c>
      <c r="T54" s="260"/>
      <c r="U54" s="261">
        <f>+Q54+S54</f>
        <v>1961</v>
      </c>
    </row>
    <row r="55" spans="1:21" s="139" customFormat="1" ht="18" customHeight="1">
      <c r="A55" s="217"/>
      <c r="B55" s="240"/>
      <c r="C55" s="258"/>
      <c r="D55" s="258"/>
      <c r="E55" s="258"/>
      <c r="F55" s="258"/>
      <c r="G55" s="258"/>
      <c r="H55" s="258"/>
      <c r="I55" s="258"/>
      <c r="J55" s="262"/>
      <c r="K55" s="258"/>
      <c r="L55" s="262"/>
      <c r="M55" s="258"/>
      <c r="N55" s="258"/>
      <c r="O55" s="258"/>
      <c r="P55" s="258"/>
      <c r="Q55" s="262">
        <f>SUM(C55:O55)</f>
        <v>0</v>
      </c>
      <c r="R55" s="260"/>
      <c r="S55" s="258"/>
      <c r="T55" s="260"/>
      <c r="U55" s="261"/>
    </row>
    <row r="56" spans="1:21" s="139" customFormat="1" ht="16.5">
      <c r="A56" s="217" t="s">
        <v>122</v>
      </c>
      <c r="B56" s="240"/>
      <c r="C56" s="258">
        <v>0</v>
      </c>
      <c r="D56" s="258"/>
      <c r="E56" s="258">
        <v>0</v>
      </c>
      <c r="F56" s="258"/>
      <c r="G56" s="258">
        <v>0</v>
      </c>
      <c r="H56" s="258"/>
      <c r="I56" s="258">
        <v>-755</v>
      </c>
      <c r="J56" s="262"/>
      <c r="K56" s="258">
        <v>-1262</v>
      </c>
      <c r="L56" s="262"/>
      <c r="M56" s="258">
        <v>0</v>
      </c>
      <c r="N56" s="258"/>
      <c r="O56" s="258">
        <f>-I56-K56-M56</f>
        <v>2017</v>
      </c>
      <c r="P56" s="258"/>
      <c r="Q56" s="262"/>
      <c r="R56" s="260"/>
      <c r="S56" s="258">
        <v>0</v>
      </c>
      <c r="T56" s="260"/>
      <c r="U56" s="261">
        <f>+Q56+S56</f>
        <v>0</v>
      </c>
    </row>
    <row r="57" spans="1:21" s="139" customFormat="1" ht="18" customHeight="1">
      <c r="A57" s="218"/>
      <c r="B57" s="240"/>
      <c r="C57" s="254"/>
      <c r="D57" s="253"/>
      <c r="E57" s="253"/>
      <c r="F57" s="253"/>
      <c r="G57" s="254"/>
      <c r="H57" s="253"/>
      <c r="I57" s="254"/>
      <c r="J57" s="254"/>
      <c r="K57" s="254"/>
      <c r="L57" s="254"/>
      <c r="M57" s="254"/>
      <c r="N57" s="253"/>
      <c r="O57" s="254">
        <v>0</v>
      </c>
      <c r="P57" s="253"/>
      <c r="Q57" s="262">
        <f>SUM(C57:O57)</f>
        <v>0</v>
      </c>
      <c r="R57" s="255"/>
      <c r="S57" s="255">
        <v>0</v>
      </c>
      <c r="T57" s="256"/>
      <c r="U57" s="261">
        <f>+Q57+S57</f>
        <v>0</v>
      </c>
    </row>
    <row r="58" spans="1:21" s="139" customFormat="1" ht="17.25" thickBot="1">
      <c r="A58" s="218" t="s">
        <v>207</v>
      </c>
      <c r="B58" s="240">
        <f>+SFP!C38</f>
        <v>27</v>
      </c>
      <c r="C58" s="259">
        <f>+C35+C39+C41+C45+C52+C56</f>
        <v>134798</v>
      </c>
      <c r="D58" s="253"/>
      <c r="E58" s="259">
        <f>+E37+E39+E41+E45+E52+E56</f>
        <v>-37735</v>
      </c>
      <c r="F58" s="253"/>
      <c r="G58" s="259">
        <f>+G37+G39+G41+G45+G52+G56</f>
        <v>66201</v>
      </c>
      <c r="H58" s="253"/>
      <c r="I58" s="259">
        <f>+I37+I39+I41+I45+I52+I56</f>
        <v>27618</v>
      </c>
      <c r="J58" s="254"/>
      <c r="K58" s="259">
        <f>+K37+K39+K41+K45+K52+K56</f>
        <v>1086</v>
      </c>
      <c r="L58" s="254"/>
      <c r="M58" s="259">
        <f>+M37+M39+M41+M45+M52+M56</f>
        <v>-726</v>
      </c>
      <c r="N58" s="253"/>
      <c r="O58" s="259">
        <f>+O37+O39+O41+O45+O52+O56+O57</f>
        <v>410182</v>
      </c>
      <c r="P58" s="259" t="e">
        <f>+P37+P39+P41+P45+P52+P56+#REF!+P57</f>
        <v>#REF!</v>
      </c>
      <c r="Q58" s="259">
        <f>+Q37+Q39+Q41+Q45+Q52+Q56+Q57</f>
        <v>601424</v>
      </c>
      <c r="R58" s="259"/>
      <c r="S58" s="259">
        <f>+S37+S39+S41+S45+S52+S56+S57</f>
        <v>13901</v>
      </c>
      <c r="T58" s="259" t="e">
        <f>+T37+T39+T41+T45+T52+T56+#REF!+T57</f>
        <v>#REF!</v>
      </c>
      <c r="U58" s="259">
        <f>+U37+U39+U41+U45+U52+U56+U57</f>
        <v>615325</v>
      </c>
    </row>
    <row r="59" spans="1:21" s="139" customFormat="1" ht="17.25" thickTop="1">
      <c r="A59" s="218"/>
      <c r="B59" s="240"/>
      <c r="C59" s="254"/>
      <c r="D59" s="253"/>
      <c r="E59" s="254"/>
      <c r="F59" s="253"/>
      <c r="G59" s="254"/>
      <c r="H59" s="253"/>
      <c r="I59" s="254"/>
      <c r="J59" s="254"/>
      <c r="K59" s="254"/>
      <c r="L59" s="254"/>
      <c r="M59" s="254"/>
      <c r="N59" s="253"/>
      <c r="O59" s="254"/>
      <c r="P59" s="253"/>
      <c r="Q59" s="254"/>
      <c r="R59" s="255"/>
      <c r="S59" s="254"/>
      <c r="T59" s="256"/>
      <c r="U59" s="254"/>
    </row>
    <row r="60" spans="1:21" s="22" customFormat="1" ht="16.5">
      <c r="A60" s="218"/>
      <c r="B60" s="240"/>
      <c r="C60" s="254"/>
      <c r="D60" s="253"/>
      <c r="E60" s="253"/>
      <c r="F60" s="253"/>
      <c r="G60" s="254"/>
      <c r="H60" s="253"/>
      <c r="I60" s="254"/>
      <c r="J60" s="254"/>
      <c r="K60" s="254"/>
      <c r="L60" s="254"/>
      <c r="M60" s="254"/>
      <c r="N60" s="253"/>
      <c r="O60" s="254"/>
      <c r="P60" s="253"/>
      <c r="Q60" s="254"/>
      <c r="R60" s="255"/>
      <c r="S60" s="255"/>
      <c r="T60" s="256"/>
      <c r="U60" s="257"/>
    </row>
    <row r="61" spans="1:21" s="22" customFormat="1" ht="23.25" customHeight="1">
      <c r="A61" s="317" t="str">
        <f>+SCI!A61</f>
        <v>Приложенията на страници от 5 до 147 са неразделна част от консолидирания финансов отчет</v>
      </c>
      <c r="B61" s="268"/>
      <c r="C61" s="211"/>
      <c r="D61" s="211"/>
      <c r="E61" s="211"/>
      <c r="F61" s="211"/>
      <c r="G61" s="269"/>
      <c r="H61" s="270"/>
      <c r="I61" s="269"/>
      <c r="J61" s="269"/>
      <c r="K61" s="271"/>
      <c r="L61" s="269"/>
      <c r="M61" s="269"/>
      <c r="N61" s="269"/>
      <c r="O61" s="271"/>
      <c r="P61" s="269"/>
      <c r="Q61" s="271"/>
      <c r="R61" s="210"/>
      <c r="S61" s="271"/>
      <c r="T61" s="210"/>
      <c r="U61" s="271"/>
    </row>
    <row r="62" spans="1:21" ht="4.5" customHeight="1">
      <c r="A62" s="225"/>
      <c r="B62" s="273"/>
      <c r="C62" s="269"/>
      <c r="D62" s="269"/>
      <c r="E62" s="269"/>
      <c r="F62" s="269"/>
      <c r="G62" s="269"/>
      <c r="H62" s="270"/>
      <c r="I62" s="269"/>
      <c r="J62" s="269"/>
      <c r="K62" s="269"/>
      <c r="L62" s="269"/>
      <c r="M62" s="269"/>
      <c r="N62" s="269"/>
      <c r="O62" s="269"/>
      <c r="P62" s="269"/>
      <c r="Q62" s="269"/>
      <c r="R62" s="210"/>
      <c r="S62" s="272"/>
      <c r="T62" s="210"/>
      <c r="U62" s="210"/>
    </row>
    <row r="63" spans="1:17" ht="18" customHeight="1">
      <c r="A63" s="226" t="s">
        <v>34</v>
      </c>
      <c r="B63" s="274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</row>
    <row r="64" spans="1:17" ht="17.25">
      <c r="A64" s="226"/>
      <c r="B64" s="274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</row>
    <row r="65" spans="1:2" ht="24" customHeight="1">
      <c r="A65" s="227" t="s">
        <v>35</v>
      </c>
      <c r="B65" s="274"/>
    </row>
    <row r="66" spans="1:2" ht="17.25">
      <c r="A66" s="227"/>
      <c r="B66" s="274"/>
    </row>
    <row r="67" spans="1:2" ht="14.25" customHeight="1">
      <c r="A67" s="224" t="s">
        <v>5</v>
      </c>
      <c r="B67" s="276"/>
    </row>
    <row r="68" spans="1:2" ht="19.5" customHeight="1">
      <c r="A68" s="228" t="s">
        <v>6</v>
      </c>
      <c r="B68" s="276"/>
    </row>
    <row r="69" spans="1:2" ht="16.5">
      <c r="A69" s="229"/>
      <c r="B69" s="277"/>
    </row>
    <row r="70" spans="1:2" ht="17.25">
      <c r="A70" s="230" t="s">
        <v>118</v>
      </c>
      <c r="B70" s="278"/>
    </row>
    <row r="71" spans="1:2" ht="17.25">
      <c r="A71" s="231" t="s">
        <v>117</v>
      </c>
      <c r="B71" s="279"/>
    </row>
    <row r="72" ht="16.5">
      <c r="A72" s="351"/>
    </row>
    <row r="74" ht="16.5">
      <c r="A74" s="232"/>
    </row>
    <row r="80" spans="1:2" ht="16.5">
      <c r="A80" s="233"/>
      <c r="B80" s="212"/>
    </row>
  </sheetData>
  <sheetProtection/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2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IROffice</cp:lastModifiedBy>
  <cp:lastPrinted>2021-11-24T14:21:51Z</cp:lastPrinted>
  <dcterms:created xsi:type="dcterms:W3CDTF">2012-04-12T11:15:46Z</dcterms:created>
  <dcterms:modified xsi:type="dcterms:W3CDTF">2021-11-29T11:34:58Z</dcterms:modified>
  <cp:category/>
  <cp:version/>
  <cp:contentType/>
  <cp:contentStatus/>
</cp:coreProperties>
</file>