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9185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<sst xmlns="http://schemas.openxmlformats.org/spreadsheetml/2006/main" count="1049" uniqueCount="868">
  <si>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</si>
  <si>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</si>
  <si>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</si>
  <si>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</si>
  <si>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</si>
  <si>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</si>
  <si>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</si>
  <si>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</si>
  <si>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</si>
  <si>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</si>
  <si>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</si>
  <si>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</si>
  <si>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</si>
  <si>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</si>
  <si>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</si>
  <si>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</si>
  <si>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</si>
  <si>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</si>
  <si>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</si>
  <si>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</si>
  <si>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</si>
  <si>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</si>
  <si>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</si>
  <si>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</si>
  <si>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</si>
  <si>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</si>
  <si>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</si>
  <si>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</si>
  <si>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</si>
  <si>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</si>
  <si>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</si>
  <si>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</si>
  <si>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</si>
  <si>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</si>
  <si>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</si>
  <si>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</si>
  <si>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</si>
  <si>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</si>
  <si>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</si>
  <si>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</si>
  <si>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</si>
  <si>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</si>
  <si>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</si>
  <si>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</si>
  <si>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</si>
  <si>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</si>
  <si>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</si>
  <si>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</si>
  <si>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</si>
  <si>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</si>
  <si>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</si>
  <si>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</si>
  <si>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</si>
  <si>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</si>
  <si>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</si>
  <si>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</si>
  <si>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</si>
  <si>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</si>
  <si>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</si>
  <si>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</si>
  <si>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</si>
  <si>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</si>
  <si>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</si>
  <si>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</si>
  <si>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</si>
  <si>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</si>
  <si>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</si>
  <si>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</si>
  <si>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</si>
  <si>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</si>
  <si>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</si>
  <si>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</si>
  <si>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</si>
  <si>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</si>
  <si>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</si>
  <si>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</si>
  <si>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</si>
  <si>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</si>
  <si>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</si>
  <si>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</si>
  <si>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</si>
  <si>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</si>
  <si>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</si>
  <si>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</si>
  <si>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</si>
  <si>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</si>
  <si>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</si>
  <si>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</si>
  <si>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</si>
  <si>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</si>
  <si>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</si>
  <si>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</si>
  <si>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</si>
  <si>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</si>
  <si>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</si>
  <si>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</si>
  <si>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</si>
  <si>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</si>
  <si>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</si>
  <si>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</si>
  <si>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</si>
  <si>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</si>
  <si>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</si>
  <si>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</si>
  <si>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</si>
  <si>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</si>
  <si>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</si>
  <si>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</si>
  <si>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</si>
  <si>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</si>
  <si>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</si>
  <si>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</si>
  <si>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</si>
  <si>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</si>
  <si>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</si>
  <si>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</si>
  <si>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</si>
  <si>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</si>
  <si>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</si>
  <si>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</si>
  <si>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</si>
  <si>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</si>
  <si>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</si>
  <si>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</si>
  <si>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</si>
  <si>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</si>
  <si>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</si>
  <si>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</si>
  <si>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</si>
  <si>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</si>
  <si>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</si>
  <si>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</si>
  <si>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</si>
  <si>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</si>
  <si>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</si>
  <si>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</si>
  <si>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</si>
  <si>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</si>
  <si>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</si>
  <si>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</si>
  <si>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</si>
  <si>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</si>
  <si>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</si>
  <si>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</si>
  <si>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</si>
  <si>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</si>
  <si>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</si>
  <si>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</si>
  <si>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</si>
  <si>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</si>
  <si>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</si>
  <si>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</si>
  <si>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</si>
  <si>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</si>
  <si>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</si>
  <si>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</si>
  <si>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</si>
  <si>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</si>
  <si>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</si>
  <si>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</si>
  <si>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</si>
  <si>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</si>
  <si>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</si>
  <si>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</si>
  <si>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</si>
  <si>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</si>
  <si>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</si>
  <si>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</si>
  <si>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</si>
  <si>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</si>
  <si>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</si>
  <si>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</si>
  <si>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</si>
  <si>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</si>
  <si>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</si>
  <si>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</si>
  <si>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</si>
  <si>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</si>
  <si>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</si>
  <si>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</si>
  <si>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</si>
  <si>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</si>
  <si>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</si>
  <si>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</si>
  <si>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</si>
  <si>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</si>
  <si>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</si>
  <si>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</si>
  <si>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</si>
  <si>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</si>
  <si>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</si>
  <si>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</si>
  <si>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</si>
  <si>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</si>
  <si>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</si>
  <si>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</si>
  <si>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</si>
  <si>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</si>
  <si>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</si>
  <si>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</si>
  <si>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</si>
  <si>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</si>
  <si>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</si>
  <si>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</si>
  <si>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</si>
  <si>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</si>
  <si>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</si>
  <si>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</si>
  <si>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</si>
  <si>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</si>
  <si>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</si>
  <si>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</si>
  <si>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</si>
  <si>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</si>
  <si>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</si>
  <si>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</si>
  <si>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</si>
  <si>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</si>
  <si>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</si>
  <si>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</si>
  <si>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</si>
  <si>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</si>
  <si>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</si>
  <si>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</si>
  <si>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</si>
  <si>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</si>
  <si>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</si>
  <si>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</si>
  <si>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</si>
  <si>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</si>
  <si>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</si>
  <si>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</si>
  <si>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</si>
  <si>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</si>
  <si>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</si>
  <si>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</si>
  <si>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</si>
  <si>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</si>
  <si>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</si>
  <si>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</si>
  <si>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</si>
  <si>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</si>
  <si>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</si>
  <si>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</si>
  <si>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</si>
  <si>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</si>
  <si>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</si>
  <si>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</si>
  <si>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</si>
  <si>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</si>
  <si>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</si>
  <si>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</si>
  <si>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</si>
  <si>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</si>
  <si>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</si>
  <si>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</si>
  <si>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</si>
  <si>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</si>
  <si>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</si>
  <si>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</si>
  <si>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</si>
  <si>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</si>
  <si>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</si>
  <si>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</si>
  <si>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</si>
  <si>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</si>
  <si>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</si>
  <si>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</si>
  <si>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</si>
  <si>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</si>
  <si>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</si>
  <si>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</si>
  <si>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</si>
  <si>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</si>
  <si>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</si>
  <si>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</si>
  <si>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</si>
  <si>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</si>
  <si>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</si>
  <si>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</si>
  <si>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</si>
  <si>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</si>
  <si>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</si>
  <si>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</si>
  <si>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</si>
  <si>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</si>
  <si>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</si>
  <si>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</si>
  <si>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</si>
  <si>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</si>
  <si>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</si>
  <si>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</si>
  <si>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</si>
  <si>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</si>
  <si>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</si>
  <si>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</si>
  <si>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</si>
  <si>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</si>
  <si>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</si>
  <si>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</si>
  <si>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</si>
  <si>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</si>
  <si>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</si>
  <si>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</si>
  <si>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</si>
  <si>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</si>
  <si>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</si>
  <si>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</si>
  <si>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</si>
  <si>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</si>
  <si>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</si>
  <si>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</si>
  <si>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</si>
  <si>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</si>
  <si>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</si>
  <si>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</si>
  <si>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</si>
  <si>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</si>
  <si>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</si>
  <si>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</si>
  <si>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</si>
  <si>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</si>
  <si>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</si>
  <si>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</si>
  <si>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</si>
  <si>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</si>
  <si>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</si>
  <si>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</si>
  <si>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</si>
  <si>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</si>
  <si>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</si>
  <si>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</si>
  <si>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</si>
  <si>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</si>
  <si>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</si>
  <si>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</si>
  <si>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</si>
  <si>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</si>
  <si>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</si>
  <si>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</si>
  <si>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</si>
  <si>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</si>
  <si>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</si>
  <si>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</si>
  <si>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</si>
  <si>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</si>
  <si>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</si>
  <si>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</si>
  <si>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</si>
  <si>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</si>
  <si>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</si>
  <si>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</si>
  <si>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</si>
  <si>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</si>
  <si>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</si>
  <si>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</si>
  <si>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</si>
  <si>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</si>
  <si>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</si>
  <si>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</si>
  <si>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</si>
  <si>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</si>
  <si>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</si>
  <si>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</si>
  <si>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</si>
  <si>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</si>
  <si>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</si>
  <si>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</si>
  <si>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</si>
  <si>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</si>
  <si>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</si>
  <si>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</si>
  <si>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</si>
  <si>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</si>
  <si>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</si>
  <si>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</si>
  <si>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</si>
  <si>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</si>
  <si>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</si>
  <si>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</si>
  <si>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</si>
  <si>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</si>
  <si>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</si>
  <si>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</si>
  <si>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</si>
  <si>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</si>
  <si>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</si>
  <si>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</si>
  <si>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</si>
  <si>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</si>
  <si>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</si>
  <si>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</si>
  <si>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</si>
  <si>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</si>
  <si>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</si>
  <si>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</si>
  <si>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</si>
  <si>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</si>
  <si>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</si>
  <si>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</si>
  <si>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</si>
  <si>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</si>
  <si>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</si>
  <si>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</si>
  <si>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</si>
  <si>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</si>
  <si>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</si>
  <si>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</si>
  <si>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</si>
  <si>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</si>
  <si>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</si>
  <si>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</si>
  <si>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</si>
  <si>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</si>
  <si>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</si>
  <si>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</si>
  <si>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</si>
  <si>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</si>
  <si>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</si>
  <si>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</si>
  <si>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</si>
  <si>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</si>
  <si>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</si>
  <si>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</si>
  <si>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</si>
  <si>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</si>
  <si>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</si>
  <si>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</si>
  <si>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</si>
  <si>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</si>
  <si>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</si>
  <si>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</si>
  <si>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</si>
  <si>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</si>
  <si>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</si>
  <si>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</si>
  <si>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</si>
  <si>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</si>
  <si>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</si>
  <si>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</si>
  <si>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</si>
  <si>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</si>
  <si>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</si>
  <si>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</si>
  <si>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</si>
  <si>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</si>
  <si>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</si>
  <si>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</si>
  <si>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</si>
  <si>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</si>
  <si>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</si>
  <si>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</si>
  <si>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</si>
  <si>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</si>
  <si>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</si>
  <si>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</si>
  <si>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</si>
  <si>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</si>
  <si>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</si>
  <si>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</si>
  <si>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</si>
  <si>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</si>
  <si>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</si>
  <si>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</si>
  <si>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</si>
  <si>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</si>
  <si>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</si>
  <si>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</si>
  <si>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</si>
  <si>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</si>
  <si>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</si>
  <si>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</si>
  <si>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</si>
  <si>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</si>
  <si>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</si>
  <si>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</si>
  <si>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</si>
  <si>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</si>
  <si>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</si>
  <si>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</si>
  <si>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</si>
  <si>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</si>
  <si>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</si>
  <si>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</si>
  <si>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</si>
  <si>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</si>
  <si>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</si>
  <si>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</si>
  <si>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</si>
  <si>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</si>
  <si>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</si>
  <si>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</si>
  <si>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</si>
  <si>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</si>
  <si>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</si>
  <si>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</si>
  <si>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</si>
  <si>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</si>
  <si>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</si>
  <si>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</si>
  <si>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</si>
  <si>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</si>
  <si>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</si>
  <si>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</si>
  <si>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</si>
  <si>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</si>
  <si>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</si>
  <si>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</si>
  <si>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</si>
  <si>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</si>
  <si>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</si>
  <si>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</si>
  <si>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</si>
  <si>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</si>
  <si>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</si>
  <si>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</si>
  <si>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</si>
  <si>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</si>
  <si>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</si>
  <si>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</si>
  <si>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</si>
  <si>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</si>
  <si>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</si>
  <si>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</si>
  <si>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</si>
  <si>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</si>
  <si>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</si>
  <si>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</si>
  <si>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</si>
  <si>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</si>
  <si>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</si>
  <si>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</si>
  <si>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</si>
  <si>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</si>
  <si>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</si>
  <si>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</si>
  <si>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</si>
  <si>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</si>
  <si>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</si>
  <si>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</si>
  <si>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</si>
  <si>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</si>
  <si>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</si>
  <si>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</si>
  <si>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</si>
  <si>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</si>
  <si>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</si>
  <si>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</si>
  <si>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</si>
  <si>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</si>
  <si>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</si>
  <si>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</si>
  <si>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</si>
  <si>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</si>
  <si>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</si>
  <si>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</si>
  <si>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</si>
  <si>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</si>
  <si>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</si>
  <si>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</si>
  <si>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</si>
  <si>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</si>
  <si>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</si>
  <si>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</si>
  <si>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</si>
  <si>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</si>
  <si>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</si>
  <si>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</si>
  <si>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</si>
  <si>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</si>
  <si>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</si>
  <si>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</si>
  <si>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</si>
  <si>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</si>
  <si>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</si>
  <si>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</si>
  <si>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</si>
  <si>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</si>
  <si>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</si>
  <si>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</si>
  <si>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</si>
  <si>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</si>
  <si>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</si>
  <si>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</si>
  <si>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</si>
  <si>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</si>
  <si>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</si>
  <si>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</si>
  <si>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</si>
  <si>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</si>
  <si>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</si>
  <si>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</si>
  <si>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</si>
  <si>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</si>
  <si>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</si>
  <si>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</si>
  <si>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</si>
  <si>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</si>
  <si>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</si>
  <si>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</si>
  <si>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</si>
  <si>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</si>
  <si>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</si>
  <si>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</si>
  <si>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</si>
  <si>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</si>
  <si>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</si>
  <si>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</si>
  <si>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</si>
  <si>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</si>
  <si>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</si>
  <si>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</si>
  <si>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</si>
  <si>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</si>
  <si>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</si>
  <si>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</si>
  <si>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</si>
  <si>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</si>
  <si>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</si>
  <si>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</si>
  <si>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</si>
  <si>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</si>
  <si>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</si>
  <si>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</si>
  <si>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</si>
  <si>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</si>
  <si>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</si>
  <si>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</si>
  <si>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</si>
  <si>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</si>
  <si>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</si>
  <si>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</si>
  <si>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</si>
  <si>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</si>
  <si>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</si>
  <si>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</si>
  <si>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</si>
  <si>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</si>
  <si>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</si>
  <si>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</si>
  <si>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</si>
  <si>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</si>
  <si>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</si>
  <si>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</si>
  <si>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</si>
  <si>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</si>
  <si>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</si>
  <si>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</si>
  <si>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</si>
  <si>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</si>
  <si>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</si>
  <si>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</si>
  <si>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</si>
  <si>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</si>
  <si>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</si>
  <si>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</si>
  <si>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</si>
  <si>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</si>
  <si>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</si>
  <si>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</si>
  <si>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</si>
  <si>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</si>
  <si>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</si>
  <si>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</si>
  <si>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</si>
  <si>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</si>
  <si>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</si>
  <si>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</si>
  <si>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</si>
  <si>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</si>
  <si>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</si>
  <si>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</si>
  <si>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</si>
  <si>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</si>
  <si>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</si>
  <si>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</si>
  <si>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</si>
  <si>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</si>
  <si>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</si>
  <si>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</si>
  <si>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</si>
  <si>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</si>
  <si>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</si>
  <si>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</si>
  <si>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</si>
  <si>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</si>
  <si>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</si>
  <si>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</si>
  <si>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</si>
  <si>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</si>
  <si>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</si>
  <si>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</si>
  <si>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</si>
  <si>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</si>
  <si>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</si>
  <si>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</si>
  <si>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</si>
  <si>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</si>
  <si>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</si>
  <si>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</si>
  <si>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</si>
  <si>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</si>
  <si>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</si>
  <si>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</si>
  <si>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</si>
  <si>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</si>
  <si>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</si>
  <si>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</si>
  <si>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</si>
  <si>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</si>
  <si>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</si>
  <si>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</si>
  <si>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</si>
  <si>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</si>
  <si>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</si>
  <si>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</si>
  <si>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</si>
  <si>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</si>
  <si>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</si>
  <si>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</si>
  <si>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</si>
  <si>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</si>
  <si>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</si>
  <si>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</si>
  <si>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</si>
  <si>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</si>
  <si>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</si>
  <si>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</si>
  <si>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</si>
  <si>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</si>
  <si>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</si>
  <si>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</si>
  <si>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</si>
  <si>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</si>
  <si>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</si>
  <si>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</si>
  <si>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</si>
  <si>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</si>
  <si>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</si>
  <si>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</si>
  <si>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</si>
  <si>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</si>
  <si>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</si>
  <si>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</si>
  <si>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</si>
  <si>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</si>
  <si>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</si>
  <si>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</si>
  <si>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</si>
  <si>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</si>
  <si>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</si>
  <si>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</si>
  <si>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</si>
  <si>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</si>
  <si>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</si>
  <si>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</si>
  <si>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</si>
  <si>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</si>
  <si>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</si>
  <si>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</si>
  <si>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</si>
  <si>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</si>
  <si>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</si>
  <si>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</si>
  <si>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</si>
  <si>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</si>
  <si>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</si>
  <si>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</si>
  <si>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</si>
  <si>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</si>
  <si>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</si>
  <si>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</si>
  <si>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</si>
  <si>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</si>
  <si>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</si>
  <si>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</si>
  <si>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</si>
  <si>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</si>
  <si>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</si>
  <si>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</si>
  <si>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</si>
  <si>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</si>
  <si>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</si>
  <si>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</si>
  <si>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</si>
  <si>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</si>
  <si>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</si>
  <si>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</si>
  <si>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</si>
  <si>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</si>
  <si>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</si>
  <si>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</si>
  <si>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</si>
  <si>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</si>
  <si>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</si>
  <si>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</si>
  <si>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</si>
  <si>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</si>
  <si>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</si>
  <si>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</si>
  <si>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</si>
  <si>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</si>
  <si>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</si>
  <si>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</si>
  <si>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</si>
  <si>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</si>
  <si>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</si>
  <si>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</si>
  <si>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</si>
  <si>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</si>
  <si>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</si>
  <si>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</si>
  <si>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</si>
  <si>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</si>
  <si>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</si>
  <si>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</si>
  <si>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</si>
  <si>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</si>
  <si>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</si>
  <si>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</si>
  <si>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</si>
  <si>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</si>
  <si>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</si>
  <si>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</si>
  <si>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</si>
  <si>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</si>
  <si>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</si>
  <si>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</si>
  <si>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</si>
  <si>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</si>
  <si>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</si>
  <si>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</si>
  <si>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</si>
  <si>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</si>
  <si>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</si>
  <si>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</si>
  <si>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</si>
  <si>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</si>
  <si>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</si>
  <si>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</si>
  <si>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</si>
  <si>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</si>
  <si>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</si>
  <si>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</si>
  <si>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</si>
  <si>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</si>
  <si>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</si>
  <si>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</si>
  <si>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</si>
  <si>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</si>
  <si>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</si>
  <si>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</si>
  <si>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</si>
  <si>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</si>
  <si>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</si>
  <si>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</si>
  <si>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</si>
  <si>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</si>
  <si>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</si>
  <si>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</si>
  <si>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</si>
  <si>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</si>
  <si>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</si>
  <si>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</si>
  <si>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</si>
  <si>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</si>
  <si>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01.01.2015 г. - 31.03.2015 г.</t>
  </si>
  <si>
    <t>Дата на съставяне: 14.04.2015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</si>
</sst>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61">
      <selection activeCell="G70" sqref="G70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979</v>
      </c>
      <c r="D11" s="205">
        <v>979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1029</v>
      </c>
      <c r="D12" s="205">
        <v>1041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50</v>
      </c>
      <c r="D14" s="205">
        <v>52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5</v>
      </c>
      <c r="D16" s="205">
        <v>6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2063</v>
      </c>
      <c r="D19" s="209">
        <f>SUM(D11:D18)</f>
        <v>2078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2262</v>
      </c>
      <c r="H20" s="212">
        <v>2262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2270</v>
      </c>
      <c r="H25" s="208">
        <f>H19+H20+H21</f>
        <v>2270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-686</v>
      </c>
      <c r="H27" s="208">
        <f>SUM(H28:H30)</f>
        <v>-776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90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-776</v>
      </c>
      <c r="H29" s="391">
        <v>-776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>
        <v>90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-59</v>
      </c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-745</v>
      </c>
      <c r="H33" s="208">
        <f>H27+H31+H32</f>
        <v>-686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1580</v>
      </c>
      <c r="H36" s="208">
        <f>H25+H17+H33</f>
        <v>1639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53</v>
      </c>
      <c r="H48" s="206">
        <v>53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53</v>
      </c>
      <c r="H49" s="208">
        <f>SUM(H43:H48)</f>
        <v>53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2063</v>
      </c>
      <c r="D55" s="209">
        <f>D19+D20+D21+D27+D32+D45+D51+D53+D54</f>
        <v>2078</v>
      </c>
      <c r="E55" s="293" t="s">
        <v>172</v>
      </c>
      <c r="F55" s="317" t="s">
        <v>173</v>
      </c>
      <c r="G55" s="208">
        <f>G49+G51+G52+G53+G54</f>
        <v>53</v>
      </c>
      <c r="H55" s="208">
        <f>H49+H51+H52+H53+H54</f>
        <v>53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390</v>
      </c>
      <c r="H61" s="208">
        <f>SUM(H62:H68)</f>
        <v>321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246</v>
      </c>
      <c r="H64" s="206">
        <v>176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49</v>
      </c>
      <c r="H66" s="206">
        <v>44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4</v>
      </c>
    </row>
    <row r="68" spans="1:8" ht="15">
      <c r="A68" s="291" t="s">
        <v>211</v>
      </c>
      <c r="B68" s="297" t="s">
        <v>212</v>
      </c>
      <c r="C68" s="205">
        <v>32</v>
      </c>
      <c r="D68" s="205">
        <v>30</v>
      </c>
      <c r="E68" s="293" t="s">
        <v>213</v>
      </c>
      <c r="F68" s="298" t="s">
        <v>214</v>
      </c>
      <c r="G68" s="206">
        <v>92</v>
      </c>
      <c r="H68" s="206">
        <v>97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95</v>
      </c>
      <c r="H69" s="206">
        <v>116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485</v>
      </c>
      <c r="H71" s="215">
        <f>H59+H60+H61+H69+H70</f>
        <v>437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38</v>
      </c>
      <c r="D75" s="209">
        <f>SUM(D67:D74)</f>
        <v>36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485</v>
      </c>
      <c r="H79" s="216">
        <f>H71+H74+H75+H76</f>
        <v>437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3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12</v>
      </c>
      <c r="D88" s="205">
        <v>13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15</v>
      </c>
      <c r="D91" s="209">
        <f>SUM(D87:D90)</f>
        <v>13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55</v>
      </c>
      <c r="D93" s="209">
        <f>D64+D75+D84+D91+D92</f>
        <v>51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2118</v>
      </c>
      <c r="D94" s="218">
        <f>D93+D55</f>
        <v>2129</v>
      </c>
      <c r="E94" s="558" t="s">
        <v>270</v>
      </c>
      <c r="F94" s="345" t="s">
        <v>271</v>
      </c>
      <c r="G94" s="219">
        <f>G36+G39+G55+G79</f>
        <v>2118</v>
      </c>
      <c r="H94" s="219">
        <f>H36+H39+H55+H79</f>
        <v>2129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16" sqref="C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01.01.2015 г. - 31.03.2015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7</v>
      </c>
      <c r="D9" s="79">
        <v>3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72</v>
      </c>
      <c r="D10" s="79">
        <v>66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15</v>
      </c>
      <c r="D11" s="79">
        <v>15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54</v>
      </c>
      <c r="D12" s="79">
        <v>50</v>
      </c>
      <c r="E12" s="366" t="s">
        <v>78</v>
      </c>
      <c r="F12" s="365" t="s">
        <v>295</v>
      </c>
      <c r="G12" s="87">
        <v>95</v>
      </c>
      <c r="H12" s="87">
        <v>82</v>
      </c>
    </row>
    <row r="13" spans="1:18" ht="12">
      <c r="A13" s="363" t="s">
        <v>296</v>
      </c>
      <c r="B13" s="364" t="s">
        <v>297</v>
      </c>
      <c r="C13" s="79">
        <v>6</v>
      </c>
      <c r="D13" s="79">
        <v>5</v>
      </c>
      <c r="E13" s="367" t="s">
        <v>51</v>
      </c>
      <c r="F13" s="368" t="s">
        <v>298</v>
      </c>
      <c r="G13" s="88">
        <f>SUM(G9:G12)</f>
        <v>95</v>
      </c>
      <c r="H13" s="88">
        <f>SUM(H9:H12)</f>
        <v>82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/>
      <c r="D16" s="80">
        <v>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154</v>
      </c>
      <c r="D19" s="82">
        <f>SUM(D9:D15)+D16</f>
        <v>142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154</v>
      </c>
      <c r="D28" s="83">
        <f>D26+D19</f>
        <v>142</v>
      </c>
      <c r="E28" s="174" t="s">
        <v>337</v>
      </c>
      <c r="F28" s="370" t="s">
        <v>338</v>
      </c>
      <c r="G28" s="88">
        <f>G13+G15+G24</f>
        <v>95</v>
      </c>
      <c r="H28" s="88">
        <f>H13+H15+H24</f>
        <v>82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59</v>
      </c>
      <c r="H30" s="90">
        <f>IF((D28-H28)&gt;0,D28-H28,0)</f>
        <v>60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154</v>
      </c>
      <c r="D33" s="82">
        <f>D28+D31+D32</f>
        <v>142</v>
      </c>
      <c r="E33" s="174" t="s">
        <v>351</v>
      </c>
      <c r="F33" s="370" t="s">
        <v>352</v>
      </c>
      <c r="G33" s="90">
        <f>G32+G31+G28</f>
        <v>95</v>
      </c>
      <c r="H33" s="90">
        <f>H32+H31+H28</f>
        <v>82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59</v>
      </c>
      <c r="H34" s="88">
        <f>IF((D33-H33)&gt;0,D33-H33,0)</f>
        <v>60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59</v>
      </c>
      <c r="H39" s="91">
        <f>IF(H34&gt;0,IF(D35+H34&lt;0,0,D35+H34),IF(D34-D35&lt;0,D35-D34,0))</f>
        <v>60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59</v>
      </c>
      <c r="H41" s="85">
        <f>IF(D39=0,IF(H39-H40&gt;0,H39-H40+D40,0),IF(D39-D40&lt;0,D40-D39+H40,0))</f>
        <v>60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154</v>
      </c>
      <c r="D42" s="86">
        <f>D33+D35+D39</f>
        <v>142</v>
      </c>
      <c r="E42" s="177" t="s">
        <v>378</v>
      </c>
      <c r="F42" s="178" t="s">
        <v>379</v>
      </c>
      <c r="G42" s="90">
        <f>G39+G33</f>
        <v>154</v>
      </c>
      <c r="H42" s="90">
        <f>H39+H33</f>
        <v>142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2">
      <selection activeCell="D44" sqref="D44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01.01.2015 г. - 31.03.2015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95</v>
      </c>
      <c r="D10" s="92">
        <v>86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-30</v>
      </c>
      <c r="D11" s="92">
        <v>-23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-56</v>
      </c>
      <c r="D13" s="92">
        <v>-50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</v>
      </c>
      <c r="D19" s="92">
        <v>-10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3</v>
      </c>
      <c r="D20" s="93">
        <f>SUM(D10:D19)</f>
        <v>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3</v>
      </c>
      <c r="D43" s="93">
        <f>D42+D32+D20</f>
        <v>3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15</v>
      </c>
      <c r="D44" s="184">
        <v>12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18</v>
      </c>
      <c r="D45" s="93">
        <f>D44+D43</f>
        <v>15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15</v>
      </c>
      <c r="D46" s="94">
        <v>15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14.04.2015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J16" sqref="J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01.01.2015 г. - 31.03.2015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2262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90</v>
      </c>
      <c r="J11" s="96">
        <f>'справка №1-БАЛАНС'!H29+'справка №1-БАЛАНС'!H32</f>
        <v>-776</v>
      </c>
      <c r="K11" s="98"/>
      <c r="L11" s="424">
        <f>SUM(C11:K11)</f>
        <v>1639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2262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90</v>
      </c>
      <c r="J15" s="99">
        <f t="shared" si="2"/>
        <v>-776</v>
      </c>
      <c r="K15" s="99">
        <f t="shared" si="2"/>
        <v>0</v>
      </c>
      <c r="L15" s="424">
        <f t="shared" si="1"/>
        <v>1639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-59</v>
      </c>
      <c r="K16" s="98"/>
      <c r="L16" s="424">
        <f t="shared" si="1"/>
        <v>-59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2262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90</v>
      </c>
      <c r="J29" s="97">
        <f t="shared" si="6"/>
        <v>-835</v>
      </c>
      <c r="K29" s="97">
        <f t="shared" si="6"/>
        <v>0</v>
      </c>
      <c r="L29" s="424">
        <f t="shared" si="1"/>
        <v>1580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2262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90</v>
      </c>
      <c r="J32" s="97">
        <f t="shared" si="7"/>
        <v>-835</v>
      </c>
      <c r="K32" s="97">
        <f t="shared" si="7"/>
        <v>0</v>
      </c>
      <c r="L32" s="424">
        <f t="shared" si="1"/>
        <v>1580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C1">
      <selection activeCell="L15" sqref="L1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"ТРАНССТРОЙ АМ"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831553170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01.01.2015 г. - 31.03.2015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334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979</v>
      </c>
      <c r="E9" s="243"/>
      <c r="F9" s="243"/>
      <c r="G9" s="113">
        <f>D9+E9-F9</f>
        <v>979</v>
      </c>
      <c r="H9" s="103"/>
      <c r="I9" s="103"/>
      <c r="J9" s="113">
        <f>G9+H9-I9</f>
        <v>979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979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1241</v>
      </c>
      <c r="E10" s="243"/>
      <c r="F10" s="243"/>
      <c r="G10" s="113">
        <f aca="true" t="shared" si="2" ref="G10:G39">D10+E10-F10</f>
        <v>1241</v>
      </c>
      <c r="H10" s="103"/>
      <c r="I10" s="103"/>
      <c r="J10" s="113">
        <f aca="true" t="shared" si="3" ref="J10:J39">G10+H10-I10</f>
        <v>1241</v>
      </c>
      <c r="K10" s="103">
        <v>200</v>
      </c>
      <c r="L10" s="103">
        <v>12</v>
      </c>
      <c r="M10" s="103"/>
      <c r="N10" s="113">
        <f aca="true" t="shared" si="4" ref="N10:N39">K10+L10-M10</f>
        <v>212</v>
      </c>
      <c r="O10" s="103"/>
      <c r="P10" s="103"/>
      <c r="Q10" s="113">
        <f t="shared" si="0"/>
        <v>212</v>
      </c>
      <c r="R10" s="113">
        <f t="shared" si="1"/>
        <v>1029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16</v>
      </c>
      <c r="E11" s="243"/>
      <c r="F11" s="243"/>
      <c r="G11" s="113">
        <f t="shared" si="2"/>
        <v>16</v>
      </c>
      <c r="H11" s="103"/>
      <c r="I11" s="103"/>
      <c r="J11" s="113">
        <f t="shared" si="3"/>
        <v>16</v>
      </c>
      <c r="K11" s="103">
        <v>16</v>
      </c>
      <c r="L11" s="103"/>
      <c r="M11" s="103"/>
      <c r="N11" s="113">
        <f t="shared" si="4"/>
        <v>16</v>
      </c>
      <c r="O11" s="103"/>
      <c r="P11" s="103"/>
      <c r="Q11" s="113">
        <f t="shared" si="0"/>
        <v>16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124</v>
      </c>
      <c r="L12" s="103">
        <v>2</v>
      </c>
      <c r="M12" s="103"/>
      <c r="N12" s="113">
        <f t="shared" si="4"/>
        <v>126</v>
      </c>
      <c r="O12" s="103"/>
      <c r="P12" s="103"/>
      <c r="Q12" s="113">
        <f t="shared" si="0"/>
        <v>126</v>
      </c>
      <c r="R12" s="113">
        <f t="shared" si="1"/>
        <v>50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68</v>
      </c>
      <c r="E13" s="243"/>
      <c r="F13" s="243"/>
      <c r="G13" s="113">
        <f t="shared" si="2"/>
        <v>68</v>
      </c>
      <c r="H13" s="103"/>
      <c r="I13" s="103"/>
      <c r="J13" s="113">
        <f t="shared" si="3"/>
        <v>68</v>
      </c>
      <c r="K13" s="103">
        <v>68</v>
      </c>
      <c r="L13" s="103"/>
      <c r="M13" s="103"/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38</v>
      </c>
      <c r="E14" s="243"/>
      <c r="F14" s="243"/>
      <c r="G14" s="113">
        <f t="shared" si="2"/>
        <v>38</v>
      </c>
      <c r="H14" s="103"/>
      <c r="I14" s="103"/>
      <c r="J14" s="113">
        <f t="shared" si="3"/>
        <v>38</v>
      </c>
      <c r="K14" s="103">
        <v>32</v>
      </c>
      <c r="L14" s="103">
        <v>1</v>
      </c>
      <c r="M14" s="103"/>
      <c r="N14" s="113">
        <f t="shared" si="4"/>
        <v>33</v>
      </c>
      <c r="O14" s="103"/>
      <c r="P14" s="103"/>
      <c r="Q14" s="113">
        <f t="shared" si="0"/>
        <v>33</v>
      </c>
      <c r="R14" s="113">
        <f t="shared" si="1"/>
        <v>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</v>
      </c>
      <c r="E16" s="243"/>
      <c r="F16" s="243"/>
      <c r="G16" s="113">
        <f t="shared" si="2"/>
        <v>26</v>
      </c>
      <c r="H16" s="103"/>
      <c r="I16" s="103"/>
      <c r="J16" s="113">
        <f t="shared" si="3"/>
        <v>26</v>
      </c>
      <c r="K16" s="103">
        <v>26</v>
      </c>
      <c r="L16" s="103"/>
      <c r="M16" s="103"/>
      <c r="N16" s="113">
        <f t="shared" si="4"/>
        <v>26</v>
      </c>
      <c r="O16" s="103"/>
      <c r="P16" s="103"/>
      <c r="Q16" s="113">
        <f aca="true" t="shared" si="5" ref="Q16:Q25">N16+O16-P16</f>
        <v>26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2544</v>
      </c>
      <c r="E17" s="248">
        <f>SUM(E9:E16)</f>
        <v>0</v>
      </c>
      <c r="F17" s="248">
        <f>SUM(F9:F16)</f>
        <v>0</v>
      </c>
      <c r="G17" s="113">
        <f t="shared" si="2"/>
        <v>2544</v>
      </c>
      <c r="H17" s="114">
        <f>SUM(H9:H16)</f>
        <v>0</v>
      </c>
      <c r="I17" s="114">
        <f>SUM(I9:I16)</f>
        <v>0</v>
      </c>
      <c r="J17" s="113">
        <f t="shared" si="3"/>
        <v>2544</v>
      </c>
      <c r="K17" s="114">
        <f>SUM(K9:K16)</f>
        <v>466</v>
      </c>
      <c r="L17" s="114">
        <f>SUM(L9:L16)</f>
        <v>15</v>
      </c>
      <c r="M17" s="114">
        <f>SUM(M9:M16)</f>
        <v>0</v>
      </c>
      <c r="N17" s="113">
        <f t="shared" si="4"/>
        <v>481</v>
      </c>
      <c r="O17" s="114">
        <f>SUM(O9:O16)</f>
        <v>0</v>
      </c>
      <c r="P17" s="114">
        <f>SUM(P9:P16)</f>
        <v>0</v>
      </c>
      <c r="Q17" s="113">
        <f t="shared" si="5"/>
        <v>481</v>
      </c>
      <c r="R17" s="113">
        <f t="shared" si="6"/>
        <v>2063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2545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2545</v>
      </c>
      <c r="H40" s="547">
        <f t="shared" si="13"/>
        <v>0</v>
      </c>
      <c r="I40" s="547">
        <f t="shared" si="13"/>
        <v>0</v>
      </c>
      <c r="J40" s="547">
        <f t="shared" si="13"/>
        <v>2545</v>
      </c>
      <c r="K40" s="547">
        <f t="shared" si="13"/>
        <v>467</v>
      </c>
      <c r="L40" s="547">
        <f t="shared" si="13"/>
        <v>15</v>
      </c>
      <c r="M40" s="547">
        <f t="shared" si="13"/>
        <v>0</v>
      </c>
      <c r="N40" s="547">
        <f t="shared" si="13"/>
        <v>482</v>
      </c>
      <c r="O40" s="547">
        <f t="shared" si="13"/>
        <v>0</v>
      </c>
      <c r="P40" s="547">
        <f t="shared" si="13"/>
        <v>0</v>
      </c>
      <c r="Q40" s="547">
        <f t="shared" si="13"/>
        <v>482</v>
      </c>
      <c r="R40" s="547">
        <f t="shared" si="13"/>
        <v>2063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14.04.2015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17"/>
      <c r="L44" s="617"/>
      <c r="M44" s="617"/>
      <c r="N44" s="617"/>
      <c r="O44" s="618" t="s">
        <v>781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76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01.01.2015 г. - 31.03.2015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32</v>
      </c>
      <c r="D28" s="153">
        <v>32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>
        <v>2</v>
      </c>
      <c r="D37" s="153">
        <v>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38</v>
      </c>
      <c r="D43" s="149">
        <f>D24+D28+D29+D31+D30+D32+D33+D38</f>
        <v>38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38</v>
      </c>
      <c r="D44" s="148">
        <f>D43+D21+D19+D9</f>
        <v>38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53</v>
      </c>
      <c r="D68" s="153"/>
      <c r="E68" s="165">
        <f t="shared" si="1"/>
        <v>53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390</v>
      </c>
      <c r="D85" s="149">
        <f>SUM(D86:D90)+D94</f>
        <v>390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246</v>
      </c>
      <c r="D87" s="153">
        <v>246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49</v>
      </c>
      <c r="D89" s="153">
        <v>49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92</v>
      </c>
      <c r="D90" s="148">
        <f>SUM(D91:D93)</f>
        <v>92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92</v>
      </c>
      <c r="D93" s="153">
        <v>92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95</v>
      </c>
      <c r="D95" s="153">
        <v>95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485</v>
      </c>
      <c r="D96" s="149">
        <f>D85+D80+D75+D71+D95</f>
        <v>485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538</v>
      </c>
      <c r="D97" s="149">
        <f>D96+D68+D66</f>
        <v>485</v>
      </c>
      <c r="E97" s="149">
        <f>E96+E68+E66</f>
        <v>53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14.04.2015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28"/>
      <c r="E4" s="62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01.01.2015 г. - 31.03.2015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14.04.2015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27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01.01.2015 г. - 31.03.2015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14.04.2015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2015-04-18T11:27:13Z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