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tabRatio="78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<sst xmlns="http://schemas.openxmlformats.org/spreadsheetml/2006/main" count="4295" uniqueCount="1007">
  <si>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</si>
  <si>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</si>
  <si>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</si>
  <si>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</si>
  <si>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</si>
  <si>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</si>
  <si>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</si>
  <si>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</si>
  <si>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</si>
  <si>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</si>
  <si>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</si>
  <si>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</si>
  <si>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</si>
  <si>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</si>
  <si>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</si>
  <si>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</si>
  <si>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</si>
  <si>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</si>
  <si>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</si>
  <si>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</si>
  <si>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</si>
  <si>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</si>
  <si>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</si>
  <si>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</si>
  <si>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</si>
  <si>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</si>
  <si>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</si>
  <si>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</si>
  <si>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</si>
  <si>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</si>
  <si>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</si>
  <si>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</si>
  <si>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</si>
  <si>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</si>
  <si>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</si>
  <si>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</si>
  <si>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</si>
  <si>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</si>
  <si>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</si>
  <si>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</si>
  <si>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</si>
  <si>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</si>
  <si>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</si>
  <si>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</si>
  <si>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</si>
  <si>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</si>
  <si>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</si>
  <si>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</si>
  <si>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</si>
  <si>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</si>
  <si>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</si>
  <si>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</si>
  <si>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</si>
  <si>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</si>
  <si>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</si>
  <si>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</si>
  <si>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</si>
  <si>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</si>
  <si>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</si>
  <si>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</si>
  <si>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</si>
  <si>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</si>
  <si>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</si>
  <si>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</si>
  <si>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</si>
  <si>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</si>
  <si>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</si>
  <si>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</si>
  <si>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</si>
  <si>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</si>
  <si>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</si>
  <si>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</si>
  <si>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</si>
  <si>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</si>
  <si>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</si>
  <si>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</si>
  <si>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</si>
  <si>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</si>
  <si>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</si>
  <si>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</si>
  <si>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</si>
  <si>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</si>
  <si>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</si>
  <si>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</si>
  <si>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</si>
  <si>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</si>
  <si>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</si>
  <si>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</si>
  <si>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</si>
  <si>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</si>
  <si>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</si>
  <si>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</si>
  <si>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</si>
  <si>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</si>
  <si>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</si>
  <si>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</si>
  <si>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</si>
  <si>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</si>
  <si>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</si>
  <si>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</si>
  <si>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</si>
  <si>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</si>
  <si>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</si>
  <si>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</si>
  <si>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</si>
  <si>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</si>
  <si>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</si>
  <si>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</si>
  <si>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</si>
  <si>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</si>
  <si>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</si>
  <si>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</si>
  <si>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</si>
  <si>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</si>
  <si>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</si>
  <si>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</si>
  <si>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</si>
  <si>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</si>
  <si>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</si>
  <si>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</si>
  <si>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</si>
  <si>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</si>
  <si>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</si>
  <si>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</si>
  <si>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</si>
  <si>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</si>
  <si>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</si>
  <si>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</si>
  <si>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</si>
  <si>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</si>
  <si>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</si>
  <si>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</si>
  <si>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</si>
  <si>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</si>
  <si>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</si>
  <si>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</si>
  <si>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</si>
  <si>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</si>
  <si>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</si>
  <si>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</si>
  <si>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</si>
  <si>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</si>
  <si>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</si>
  <si>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</si>
  <si>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</si>
  <si>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</si>
  <si>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</si>
  <si>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</si>
  <si>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</si>
  <si>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</si>
  <si>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</si>
  <si>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</si>
  <si>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</si>
  <si>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</si>
  <si>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</si>
  <si>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</si>
  <si>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</si>
  <si>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</si>
  <si>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</si>
  <si>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</si>
  <si>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</si>
  <si>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</si>
  <si>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</si>
  <si>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</si>
  <si>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</si>
  <si>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</si>
  <si>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</si>
  <si>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</si>
  <si>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</si>
  <si>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</si>
  <si>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</si>
  <si>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</si>
  <si>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</si>
  <si>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</si>
  <si>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</si>
  <si>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</si>
  <si>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</si>
  <si>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</si>
  <si>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</si>
  <si>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</si>
  <si>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</si>
  <si>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</si>
  <si>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</si>
  <si>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</si>
  <si>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</si>
  <si>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</si>
  <si>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</si>
  <si>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</si>
  <si>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</si>
  <si>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</si>
  <si>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</si>
  <si>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</si>
  <si>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</si>
  <si>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</si>
  <si>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</si>
  <si>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</si>
  <si>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</si>
  <si>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</si>
  <si>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</si>
  <si>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</si>
  <si>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</si>
  <si>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</si>
  <si>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</si>
  <si>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</si>
  <si>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</si>
  <si>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</si>
  <si>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</si>
  <si>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</si>
  <si>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</si>
  <si>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</si>
  <si>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</si>
  <si>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</si>
  <si>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</si>
  <si>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</si>
  <si>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</si>
  <si>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</si>
  <si>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</si>
  <si>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</si>
  <si>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</si>
  <si>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</si>
  <si>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</si>
  <si>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</si>
  <si>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</si>
  <si>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</si>
  <si>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</si>
  <si>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</si>
  <si>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</si>
  <si>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</si>
  <si>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</si>
  <si>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</si>
  <si>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</si>
  <si>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</si>
  <si>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</si>
  <si>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</si>
  <si>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</si>
  <si>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</si>
  <si>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</si>
  <si>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</si>
  <si>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</si>
  <si>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</si>
  <si>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</si>
  <si>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</si>
  <si>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</si>
  <si>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</si>
  <si>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</si>
  <si>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</si>
  <si>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</si>
  <si>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</si>
  <si>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</si>
  <si>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</si>
  <si>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</si>
  <si>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</si>
  <si>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</si>
  <si>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</si>
  <si>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</si>
  <si>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</si>
  <si>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</si>
  <si>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</si>
  <si>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</si>
  <si>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</si>
  <si>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</si>
  <si>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</si>
  <si>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</si>
  <si>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</si>
  <si>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</si>
  <si>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</si>
  <si>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</si>
  <si>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</si>
  <si>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</si>
  <si>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</si>
  <si>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</si>
  <si>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</si>
  <si>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</si>
  <si>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</si>
  <si>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</si>
  <si>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</si>
  <si>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</si>
  <si>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</si>
  <si>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</si>
  <si>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</si>
  <si>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</si>
  <si>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</si>
  <si>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</si>
  <si>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</si>
  <si>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</si>
  <si>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</si>
  <si>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</si>
  <si>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</si>
  <si>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</si>
  <si>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</si>
  <si>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</si>
  <si>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</si>
  <si>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</si>
  <si>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</si>
  <si>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</si>
  <si>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</si>
  <si>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</si>
  <si>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</si>
  <si>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</si>
  <si>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</si>
  <si>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</si>
  <si>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</si>
  <si>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</si>
  <si>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</si>
  <si>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</si>
  <si>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</si>
  <si>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</si>
  <si>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</si>
  <si>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</si>
  <si>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</si>
  <si>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</si>
  <si>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</si>
  <si>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</si>
  <si>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</si>
  <si>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</si>
  <si>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</si>
  <si>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</si>
  <si>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</si>
  <si>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</si>
  <si>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</si>
  <si>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</si>
  <si>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</si>
  <si>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</si>
  <si>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</si>
  <si>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</si>
  <si>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</si>
  <si>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</si>
  <si>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</si>
  <si>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</si>
  <si>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</si>
  <si>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</si>
  <si>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</si>
  <si>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</si>
  <si>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</si>
  <si>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</si>
  <si>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</si>
  <si>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</si>
  <si>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</si>
  <si>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</si>
  <si>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</si>
  <si>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</si>
  <si>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</si>
  <si>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</si>
  <si>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</si>
  <si>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</si>
  <si>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</si>
  <si>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</si>
  <si>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</si>
  <si>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</si>
  <si>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</si>
  <si>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</si>
  <si>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</si>
  <si>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</si>
  <si>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</si>
  <si>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</si>
  <si>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</si>
  <si>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</si>
  <si>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</si>
  <si>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</si>
  <si>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</si>
  <si>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</si>
  <si>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</si>
  <si>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</si>
  <si>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</si>
  <si>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</si>
  <si>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</si>
  <si>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</si>
  <si>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</si>
  <si>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</si>
  <si>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</si>
  <si>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</si>
  <si>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</si>
  <si>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</si>
  <si>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</si>
  <si>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</si>
  <si>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</si>
  <si>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</si>
  <si>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</si>
  <si>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</si>
  <si>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</si>
  <si>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</si>
  <si>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</si>
  <si>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</si>
  <si>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</si>
  <si>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</si>
  <si>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</si>
  <si>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</si>
  <si>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</si>
  <si>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</si>
  <si>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</si>
  <si>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</si>
  <si>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</si>
  <si>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</si>
  <si>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</si>
  <si>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</si>
  <si>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</si>
  <si>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</si>
  <si>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</si>
  <si>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</si>
  <si>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</si>
  <si>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</si>
  <si>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</si>
  <si>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</si>
  <si>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</si>
  <si>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</si>
  <si>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</si>
  <si>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</si>
  <si>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</si>
  <si>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</si>
  <si>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</si>
  <si>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</si>
  <si>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</si>
  <si>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</si>
  <si>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</si>
  <si>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</si>
  <si>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</si>
  <si>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</si>
  <si>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</si>
  <si>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</si>
  <si>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</si>
  <si>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</si>
  <si>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</si>
  <si>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</si>
  <si>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</si>
  <si>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</si>
  <si>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</si>
  <si>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</si>
  <si>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</si>
  <si>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</si>
  <si>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</si>
  <si>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</si>
  <si>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</si>
  <si>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</si>
  <si>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</si>
  <si>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</si>
  <si>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</si>
  <si>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</si>
  <si>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</si>
  <si>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</si>
  <si>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</si>
  <si>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</si>
  <si>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</si>
  <si>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</si>
  <si>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</si>
  <si>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</si>
  <si>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</si>
  <si>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</si>
  <si>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</si>
  <si>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</si>
  <si>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</si>
  <si>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</si>
  <si>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</si>
  <si>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</si>
  <si>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</si>
  <si>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</si>
  <si>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</si>
  <si>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</si>
  <si>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</si>
  <si>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</si>
  <si>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</si>
  <si>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</si>
  <si>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</si>
  <si>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</si>
  <si>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</si>
  <si>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</si>
  <si>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</si>
  <si>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</si>
  <si>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</si>
  <si>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</si>
  <si>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</si>
  <si>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</si>
  <si>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</si>
  <si>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</si>
  <si>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</si>
  <si>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</si>
  <si>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</si>
  <si>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</si>
  <si>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</si>
  <si>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</si>
  <si>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</si>
  <si>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</si>
  <si>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</si>
  <si>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</si>
  <si>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</si>
  <si>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</si>
  <si>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</si>
  <si>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</si>
  <si>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</si>
  <si>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</si>
  <si>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</si>
  <si>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</si>
  <si>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</si>
  <si>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</si>
  <si>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</si>
  <si>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</si>
  <si>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</si>
  <si>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</si>
  <si>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</si>
  <si>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</si>
  <si>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</si>
  <si>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</si>
  <si>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</si>
  <si>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</si>
  <si>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</si>
  <si>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</si>
  <si>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</si>
  <si>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</si>
  <si>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</si>
  <si>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</si>
  <si>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</si>
  <si>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</si>
  <si>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</si>
  <si>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</si>
  <si>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</si>
  <si>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</si>
  <si>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</si>
  <si>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</si>
  <si>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</si>
  <si>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</si>
  <si>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</si>
  <si>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</si>
  <si>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</si>
  <si>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</si>
  <si>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</si>
  <si>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</si>
  <si>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</si>
  <si>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</si>
  <si>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</si>
  <si>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</si>
  <si>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</si>
  <si>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</si>
  <si>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</si>
  <si>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</si>
  <si>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</si>
  <si>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</si>
  <si>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</si>
  <si>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</si>
  <si>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</si>
  <si>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</si>
  <si>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</si>
  <si>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</si>
  <si>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</si>
  <si>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</si>
  <si>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</si>
  <si>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</si>
  <si>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</si>
  <si>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</si>
  <si>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</si>
  <si>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</si>
  <si>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</si>
  <si>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</si>
  <si>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</si>
  <si>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</si>
  <si>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</si>
  <si>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</si>
  <si>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</si>
  <si>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</si>
  <si>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</si>
  <si>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</si>
  <si>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</si>
  <si>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</si>
  <si>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</si>
  <si>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</si>
  <si>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</si>
  <si>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</si>
  <si>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</si>
  <si>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</si>
  <si>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</si>
  <si>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</si>
  <si>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</si>
  <si>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</si>
  <si>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</si>
  <si>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</si>
  <si>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</si>
  <si>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</si>
  <si>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</si>
  <si>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</si>
  <si>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</si>
  <si>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</si>
  <si>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</si>
  <si>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</si>
  <si>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</si>
  <si>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</si>
  <si>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</si>
  <si>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</si>
  <si>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</si>
  <si>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</si>
  <si>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</si>
  <si>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</si>
  <si>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</si>
  <si>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</si>
  <si>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</si>
  <si>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</si>
  <si>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</si>
  <si>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</si>
  <si>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</si>
  <si>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</si>
  <si>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</si>
  <si>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</si>
  <si>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</si>
  <si>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</si>
  <si>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</si>
  <si>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</si>
  <si>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</si>
  <si>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</si>
  <si>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</si>
  <si>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</si>
  <si>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</si>
  <si>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</si>
  <si>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</si>
  <si>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</si>
  <si>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</si>
  <si>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</si>
  <si>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</si>
  <si>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</si>
  <si>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</si>
  <si>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</si>
  <si>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</si>
  <si>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</si>
  <si>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</si>
  <si>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</si>
  <si>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</si>
  <si>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</si>
  <si>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</si>
  <si>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</si>
  <si>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</si>
  <si>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</si>
  <si>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</si>
  <si>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</si>
  <si>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</si>
  <si>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</si>
  <si>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</si>
  <si>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</si>
  <si>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</si>
  <si>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</si>
  <si>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</si>
  <si>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</si>
  <si>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</si>
  <si>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</si>
  <si>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</si>
  <si>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</si>
  <si>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</si>
  <si>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</si>
  <si>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</si>
  <si>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</si>
  <si>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</si>
  <si>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</si>
  <si>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</si>
  <si>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</si>
  <si>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</si>
  <si>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</si>
  <si>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</si>
  <si>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</si>
  <si>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</si>
  <si>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</si>
  <si>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</si>
  <si>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</si>
  <si>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</si>
  <si>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</si>
  <si>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</si>
  <si>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</si>
  <si>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</si>
  <si>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</si>
  <si>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</si>
  <si>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</si>
  <si>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</si>
  <si>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</si>
  <si>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</si>
  <si>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</si>
  <si>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</si>
  <si>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</si>
  <si>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</si>
  <si>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</si>
  <si>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</si>
  <si>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</si>
  <si>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</si>
  <si>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</si>
  <si>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</si>
  <si>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</si>
  <si>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</si>
  <si>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</si>
  <si>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</si>
  <si>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</si>
  <si>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</si>
  <si>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</si>
  <si>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</si>
  <si>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</si>
  <si>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</si>
  <si>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</si>
  <si>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</si>
  <si>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</si>
  <si>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</si>
  <si>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</si>
  <si>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</si>
  <si>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</si>
  <si>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</si>
  <si>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</si>
  <si>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</si>
  <si>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</si>
  <si>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</si>
  <si>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</si>
  <si>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</si>
  <si>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</si>
  <si>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</si>
  <si>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</si>
  <si>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</si>
  <si>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</si>
  <si>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</si>
  <si>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</si>
  <si>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</si>
  <si>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</si>
  <si>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</si>
  <si>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</si>
  <si>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</si>
  <si>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</si>
  <si>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</si>
  <si>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</si>
  <si>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</si>
  <si>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</si>
  <si>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</si>
  <si>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</si>
  <si>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</si>
  <si>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</si>
  <si>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</si>
  <si>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</si>
  <si>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</si>
  <si>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</si>
  <si>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</si>
  <si>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</si>
  <si>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</si>
  <si>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</si>
  <si>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</si>
  <si>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</si>
  <si>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</si>
  <si>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</si>
  <si>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</si>
  <si>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</si>
  <si>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</si>
  <si>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</si>
  <si>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</si>
  <si>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</si>
  <si>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</si>
  <si>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</si>
  <si>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</si>
  <si>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</si>
  <si>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</si>
  <si>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</si>
  <si>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</si>
  <si>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</si>
  <si>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</si>
  <si>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</si>
  <si>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</si>
  <si>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</si>
  <si>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</si>
  <si>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</si>
  <si>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</si>
  <si>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</si>
  <si>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</si>
  <si>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</si>
  <si>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</si>
  <si>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</si>
  <si>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</si>
  <si>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</si>
  <si>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</si>
  <si>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</si>
  <si>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</si>
  <si>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</si>
  <si>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</si>
  <si>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</si>
  <si>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</si>
  <si>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</si>
  <si>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</si>
  <si>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</si>
  <si>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</si>
  <si>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</si>
  <si>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</si>
  <si>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</si>
  <si>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</si>
  <si>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</si>
  <si>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</si>
  <si>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</si>
  <si>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</si>
  <si>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</si>
  <si>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</si>
  <si>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</si>
  <si>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</si>
  <si>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</si>
  <si>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</si>
  <si>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</si>
  <si>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</si>
  <si>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</si>
  <si>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</si>
  <si>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</si>
  <si>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</si>
  <si>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</si>
  <si>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</si>
  <si>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</si>
  <si>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</si>
  <si>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</si>
  <si>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</si>
  <si>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</si>
  <si>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</si>
  <si>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</si>
  <si>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</si>
  <si>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</si>
  <si>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</si>
  <si>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</si>
  <si>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</si>
  <si>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</si>
  <si>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</si>
  <si>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</si>
  <si>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</si>
  <si>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</si>
  <si>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</si>
  <si>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</si>
  <si>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</si>
  <si>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</si>
  <si>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</si>
  <si>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</si>
  <si>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</si>
  <si>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</si>
  <si>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</si>
  <si>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</si>
  <si>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</si>
  <si>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</si>
  <si>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</si>
  <si>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</si>
  <si>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</si>
  <si>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</si>
  <si>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</si>
  <si>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</si>
  <si>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</si>
  <si>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</si>
  <si>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</si>
  <si>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</si>
  <si>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</si>
  <si>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</si>
  <si>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</si>
  <si>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</si>
  <si>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</si>
  <si>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</si>
  <si>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</si>
  <si>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</si>
  <si>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</si>
  <si>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</si>
  <si>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</si>
  <si>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</si>
  <si>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</si>
  <si>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</si>
  <si>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</si>
  <si>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</si>
  <si>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</si>
  <si>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</si>
  <si>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</si>
  <si>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</si>
  <si>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</si>
  <si>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</si>
  <si>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</si>
  <si>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</si>
  <si>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</si>
  <si>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</si>
  <si>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</si>
  <si>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</si>
  <si>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</si>
  <si>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</si>
  <si>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</si>
  <si>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</si>
  <si>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</si>
  <si>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</si>
  <si>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</si>
  <si>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</si>
  <si>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</si>
  <si>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</si>
  <si>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</si>
  <si>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</si>
  <si>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</si>
  <si>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</si>
  <si>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</si>
  <si>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</si>
  <si>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</si>
  <si>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</si>
  <si>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</si>
  <si>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</si>
  <si>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</si>
  <si>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</si>
  <si>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</si>
  <si>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</si>
  <si>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</si>
  <si>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</si>
  <si>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</si>
  <si>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</si>
  <si>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</si>
  <si>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</si>
  <si>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</si>
  <si>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</si>
  <si>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</si>
  <si>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</si>
  <si>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</si>
  <si>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</si>
  <si>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</si>
  <si>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</si>
  <si>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</si>
  <si>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</si>
  <si>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</si>
  <si>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</si>
  <si>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</si>
  <si>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</si>
  <si>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</si>
  <si>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</si>
  <si>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</si>
  <si>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</si>
  <si>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</si>
  <si>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</si>
  <si>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</si>
  <si>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</si>
  <si>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</si>
  <si>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</si>
  <si>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</si>
  <si>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</si>
  <si>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</si>
  <si>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</si>
  <si>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</si>
  <si>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</si>
  <si>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</si>
  <si>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</si>
  <si>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</si>
  <si>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</si>
  <si>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</si>
  <si>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</si>
  <si>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</si>
  <si>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</si>
  <si>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</si>
  <si>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</si>
  <si>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</si>
  <si>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</si>
  <si>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</si>
  <si>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</si>
  <si>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</si>
  <si>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</si>
  <si>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</si>
  <si>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</si>
  <si>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</si>
  <si>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</si>
  <si>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</si>
  <si>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</si>
  <si>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</si>
  <si>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</si>
  <si>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</si>
  <si>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</si>
  <si>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</si>
  <si>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</si>
  <si>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</si>
  <si>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</si>
  <si>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</si>
  <si>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</si>
  <si>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</si>
  <si>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</si>
  <si>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</si>
  <si>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</si>
  <si>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</si>
  <si>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</si>
  <si>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</si>
  <si>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</si>
  <si>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</si>
  <si>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</si>
  <si>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</si>
  <si>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</si>
  <si>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</si>
  <si>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</si>
  <si>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</si>
  <si>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</si>
  <si>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</si>
  <si>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</si>
  <si>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</si>
  <si>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</si>
  <si>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</si>
  <si>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</si>
  <si>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</si>
  <si>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</si>
  <si>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</si>
  <si>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</si>
  <si>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</si>
  <si>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</si>
  <si>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</si>
  <si>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</si>
  <si>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</si>
  <si>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</si>
  <si>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</si>
  <si>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</si>
  <si>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</si>
  <si>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</si>
  <si>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</si>
  <si>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</si>
  <si>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</si>
  <si>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</si>
  <si>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</si>
  <si>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</si>
  <si>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</si>
  <si>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</si>
  <si>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</si>
  <si>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</si>
  <si>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</si>
  <si>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</si>
  <si>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</si>
  <si>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Валентина Димитрова</t>
  </si>
  <si>
    <t>5. "Висше училище по застраховане и финанси" АД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</si>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</sst>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5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6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7" fillId="38" borderId="45" xfId="0" applyFont="1" applyFill="1" applyBorder="1" applyAlignment="1">
      <alignment horizontal="left" vertical="center"/>
    </xf>
    <xf numFmtId="0" fontId="27" fillId="38" borderId="46" xfId="0" applyFont="1" applyFill="1" applyBorder="1" applyAlignment="1">
      <alignment horizontal="left" vertical="center"/>
    </xf>
    <xf numFmtId="0" fontId="28" fillId="38" borderId="47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6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30" fillId="34" borderId="48" xfId="0" applyFont="1" applyFill="1" applyBorder="1" applyAlignment="1" applyProtection="1">
      <alignment horizontal="center" vertical="center"/>
      <protection/>
    </xf>
    <xf numFmtId="0" fontId="30" fillId="34" borderId="48" xfId="0" applyFont="1" applyFill="1" applyBorder="1" applyAlignment="1">
      <alignment horizontal="center" vertical="center"/>
    </xf>
    <xf numFmtId="0" fontId="30" fillId="39" borderId="48" xfId="0" applyFont="1" applyFill="1" applyBorder="1" applyAlignment="1">
      <alignment horizontal="center" vertical="center"/>
    </xf>
    <xf numFmtId="0" fontId="30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1" fillId="0" borderId="48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2" fillId="34" borderId="51" xfId="55" applyNumberFormat="1" applyFont="1" applyFill="1" applyBorder="1" applyAlignment="1" applyProtection="1">
      <alignment/>
      <protection locked="0"/>
    </xf>
    <xf numFmtId="49" fontId="32" fillId="34" borderId="11" xfId="55" applyNumberFormat="1" applyFont="1" applyFill="1" applyBorder="1" applyAlignment="1" applyProtection="1">
      <alignment/>
      <protection locked="0"/>
    </xf>
    <xf numFmtId="49" fontId="3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3" fillId="41" borderId="52" xfId="66" applyNumberFormat="1" applyFont="1" applyFill="1" applyBorder="1" applyAlignment="1" applyProtection="1">
      <alignment vertical="top" wrapText="1"/>
      <protection locked="0"/>
    </xf>
    <xf numFmtId="1" fontId="23" fillId="41" borderId="53" xfId="66" applyNumberFormat="1" applyFont="1" applyFill="1" applyBorder="1" applyAlignment="1" applyProtection="1">
      <alignment vertical="top" wrapText="1"/>
      <protection locked="0"/>
    </xf>
    <xf numFmtId="1" fontId="24" fillId="41" borderId="53" xfId="68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963</v>
      </c>
      <c r="B1" s="2"/>
      <c r="Z1" s="697">
        <v>1</v>
      </c>
      <c r="AA1" s="698">
        <f>IF(ISBLANK(_endDate),"",_endDate)</f>
        <v>43465</v>
      </c>
    </row>
    <row r="2" spans="1:27" ht="15">
      <c r="A2" s="685" t="s">
        <v>964</v>
      </c>
      <c r="B2" s="680"/>
      <c r="Z2" s="697">
        <v>2</v>
      </c>
      <c r="AA2" s="698">
        <f>IF(ISBLANK(_pdeReportingDate),"",_pdeReportingDate)</f>
        <v>43494</v>
      </c>
    </row>
    <row r="3" spans="1:27" ht="1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">
      <c r="A4" s="679" t="s">
        <v>965</v>
      </c>
      <c r="B4" s="680"/>
    </row>
    <row r="5" spans="1:2" ht="46.5">
      <c r="A5" s="683" t="s">
        <v>929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43101</v>
      </c>
    </row>
    <row r="10" spans="1:2" ht="15">
      <c r="A10" s="7" t="s">
        <v>2</v>
      </c>
      <c r="B10" s="578">
        <v>43465</v>
      </c>
    </row>
    <row r="11" spans="1:2" ht="15">
      <c r="A11" s="7" t="s">
        <v>977</v>
      </c>
      <c r="B11" s="578">
        <v>43494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988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991</v>
      </c>
    </row>
    <row r="20" spans="1:2" ht="15">
      <c r="A20" s="7" t="s">
        <v>5</v>
      </c>
      <c r="B20" s="577" t="s">
        <v>991</v>
      </c>
    </row>
    <row r="21" spans="1:2" ht="15">
      <c r="A21" s="10" t="s">
        <v>6</v>
      </c>
      <c r="B21" s="579" t="s">
        <v>992</v>
      </c>
    </row>
    <row r="22" spans="1:2" ht="15">
      <c r="A22" s="10" t="s">
        <v>917</v>
      </c>
      <c r="B22" s="579" t="s">
        <v>993</v>
      </c>
    </row>
    <row r="23" spans="1:2" ht="15">
      <c r="A23" s="10" t="s">
        <v>7</v>
      </c>
      <c r="B23" s="687" t="s">
        <v>994</v>
      </c>
    </row>
    <row r="24" spans="1:2" ht="15">
      <c r="A24" s="10" t="s">
        <v>918</v>
      </c>
      <c r="B24" s="688" t="s">
        <v>995</v>
      </c>
    </row>
    <row r="25" spans="1:2" ht="15">
      <c r="A25" s="7" t="s">
        <v>921</v>
      </c>
      <c r="B25" s="689" t="s">
        <v>996</v>
      </c>
    </row>
    <row r="26" spans="1:2" ht="15">
      <c r="A26" s="10" t="s">
        <v>970</v>
      </c>
      <c r="B26" s="579" t="s">
        <v>1004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01.01.2018 г. до 31.12.2018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48373</v>
      </c>
      <c r="D6" s="673">
        <f aca="true" t="shared" si="0" ref="D6:D15">C6-E6</f>
        <v>0</v>
      </c>
      <c r="E6" s="672">
        <f>'1-Баланс'!G95</f>
        <v>48373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40263</v>
      </c>
      <c r="D7" s="673">
        <f t="shared" si="0"/>
        <v>35481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90</v>
      </c>
      <c r="D8" s="673">
        <f t="shared" si="0"/>
        <v>0</v>
      </c>
      <c r="E8" s="672">
        <f>ABS('2-Отчет за доходите'!C44)-ABS('2-Отчет за доходите'!G44)</f>
        <v>90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1411</v>
      </c>
      <c r="D9" s="673">
        <f t="shared" si="0"/>
        <v>0</v>
      </c>
      <c r="E9" s="672">
        <f>'3-Отчет за паричния поток'!C45</f>
        <v>1411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275</v>
      </c>
      <c r="D10" s="673">
        <f t="shared" si="0"/>
        <v>0</v>
      </c>
      <c r="E10" s="672">
        <f>'3-Отчет за паричния поток'!C46</f>
        <v>275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40263</v>
      </c>
      <c r="D11" s="673">
        <f t="shared" si="0"/>
        <v>0</v>
      </c>
      <c r="E11" s="672">
        <f>'4-Отчет за собствения капитал'!L34</f>
        <v>40263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3484</v>
      </c>
      <c r="D12" s="673">
        <f t="shared" si="0"/>
        <v>0</v>
      </c>
      <c r="E12" s="672">
        <f>'Справка 5'!C27+'Справка 5'!C97</f>
        <v>3484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4</v>
      </c>
      <c r="D15" s="673">
        <f t="shared" si="0"/>
        <v>0</v>
      </c>
      <c r="E15" s="672">
        <f>'Справка 5'!C148+'Справка 5'!C78</f>
        <v>4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0.010036801605888258</v>
      </c>
      <c r="E3" s="645"/>
    </row>
    <row r="4" spans="1:4" ht="30.7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0.00223530288354072</v>
      </c>
    </row>
    <row r="5" spans="1:4" ht="30.7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0.011097410604192354</v>
      </c>
    </row>
    <row r="6" spans="1:4" ht="30.7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0.0018605420379137123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1.0082523381624793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2">
        <v>6</v>
      </c>
      <c r="B10" s="590" t="s">
        <v>896</v>
      </c>
      <c r="C10" s="591" t="s">
        <v>897</v>
      </c>
      <c r="D10" s="640">
        <f>'1-Баланс'!C94/'1-Баланс'!G79</f>
        <v>2.807654320987654</v>
      </c>
    </row>
    <row r="11" spans="1:4" ht="62.25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2.7120987654320987</v>
      </c>
    </row>
    <row r="12" spans="1:4" ht="46.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0.033950617283950615</v>
      </c>
    </row>
    <row r="13" spans="1:4" ht="30.75">
      <c r="A13" s="592">
        <v>9</v>
      </c>
      <c r="B13" s="590" t="s">
        <v>900</v>
      </c>
      <c r="C13" s="591" t="s">
        <v>901</v>
      </c>
      <c r="D13" s="640">
        <f>'1-Баланс'!C92/'1-Баланс'!G79</f>
        <v>0.033950617283950615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0.5156411730879816</v>
      </c>
    </row>
    <row r="16" spans="1:4" ht="30.7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0.1853720050441362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0.0002483053162168202</v>
      </c>
    </row>
    <row r="19" spans="1:4" ht="30.75">
      <c r="A19" s="592">
        <v>13</v>
      </c>
      <c r="B19" s="590" t="s">
        <v>933</v>
      </c>
      <c r="C19" s="591" t="s">
        <v>906</v>
      </c>
      <c r="D19" s="640">
        <f>D4/D5</f>
        <v>0.2014256265057249</v>
      </c>
    </row>
    <row r="20" spans="1:4" ht="30.75">
      <c r="A20" s="592">
        <v>14</v>
      </c>
      <c r="B20" s="590" t="s">
        <v>907</v>
      </c>
      <c r="C20" s="591" t="s">
        <v>908</v>
      </c>
      <c r="D20" s="640">
        <f>D6/D5</f>
        <v>0.16765551030533565</v>
      </c>
    </row>
    <row r="21" spans="1:5" ht="1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90</v>
      </c>
      <c r="E21" s="696"/>
    </row>
    <row r="22" spans="1:4" ht="46.5">
      <c r="A22" s="592">
        <v>16</v>
      </c>
      <c r="B22" s="590" t="s">
        <v>913</v>
      </c>
      <c r="C22" s="591" t="s">
        <v>914</v>
      </c>
      <c r="D22" s="646">
        <f>D21/'1-Баланс'!G37</f>
        <v>0.00223530288354072</v>
      </c>
    </row>
    <row r="23" spans="1:4" ht="30.7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0.026373226627864677</v>
      </c>
    </row>
    <row r="24" spans="1:4" ht="30.7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27.96551724137931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218</v>
      </c>
    </row>
    <row r="6" spans="1:8" ht="1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29</v>
      </c>
    </row>
    <row r="8" spans="1:8" ht="1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509</v>
      </c>
    </row>
    <row r="12" spans="1:8" ht="1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12772</v>
      </c>
    </row>
    <row r="15" spans="1:8" ht="1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3987</v>
      </c>
    </row>
    <row r="18" spans="1:8" ht="1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16770</v>
      </c>
    </row>
    <row r="19" spans="1:8" ht="1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3488</v>
      </c>
    </row>
    <row r="23" spans="1:8" ht="1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3484</v>
      </c>
    </row>
    <row r="24" spans="1:8" ht="1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3488</v>
      </c>
    </row>
    <row r="34" spans="1:8" ht="1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4716</v>
      </c>
    </row>
    <row r="35" spans="1:8" ht="1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4716</v>
      </c>
    </row>
    <row r="39" spans="1:8" ht="1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</v>
      </c>
    </row>
    <row r="41" spans="1:8" ht="1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25631</v>
      </c>
    </row>
    <row r="42" spans="1:8" ht="1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3</v>
      </c>
    </row>
    <row r="48" spans="1:8" ht="1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6490</v>
      </c>
    </row>
    <row r="50" spans="1:8" ht="1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2843</v>
      </c>
    </row>
    <row r="51" spans="1:8" ht="1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66</v>
      </c>
    </row>
    <row r="52" spans="1:8" ht="1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78</v>
      </c>
    </row>
    <row r="53" spans="1:8" ht="1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12183</v>
      </c>
    </row>
    <row r="57" spans="1:8" ht="1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21693</v>
      </c>
    </row>
    <row r="58" spans="1:8" ht="1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275</v>
      </c>
    </row>
    <row r="66" spans="1:8" ht="1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275</v>
      </c>
    </row>
    <row r="70" spans="1:8" ht="1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771</v>
      </c>
    </row>
    <row r="71" spans="1:8" ht="1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22742</v>
      </c>
    </row>
    <row r="72" spans="1:8" ht="1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48373</v>
      </c>
    </row>
    <row r="73" spans="1:8" ht="1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8617</v>
      </c>
    </row>
    <row r="82" spans="1:8" ht="1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1463</v>
      </c>
    </row>
    <row r="83" spans="1:8" ht="1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34910</v>
      </c>
    </row>
    <row r="87" spans="1:8" ht="1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481</v>
      </c>
    </row>
    <row r="88" spans="1:8" ht="1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1052</v>
      </c>
    </row>
    <row r="89" spans="1:8" ht="1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90</v>
      </c>
    </row>
    <row r="92" spans="1:8" ht="1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571</v>
      </c>
    </row>
    <row r="94" spans="1:8" ht="1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40263</v>
      </c>
    </row>
    <row r="95" spans="1:8" ht="1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</v>
      </c>
    </row>
    <row r="106" spans="1:8" ht="1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</v>
      </c>
    </row>
    <row r="108" spans="1:8" ht="1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7160</v>
      </c>
    </row>
    <row r="111" spans="1:8" ht="1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3657</v>
      </c>
    </row>
    <row r="112" spans="1:8" ht="1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2061</v>
      </c>
    </row>
    <row r="114" spans="1:8" ht="1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42</v>
      </c>
    </row>
    <row r="115" spans="1:8" ht="1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461</v>
      </c>
    </row>
    <row r="116" spans="1:8" ht="1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495</v>
      </c>
    </row>
    <row r="117" spans="1:8" ht="1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444</v>
      </c>
    </row>
    <row r="118" spans="1:8" ht="1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462</v>
      </c>
    </row>
    <row r="119" spans="1:8" ht="1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7622</v>
      </c>
    </row>
    <row r="121" spans="1:8" ht="1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452</v>
      </c>
    </row>
    <row r="123" spans="1:8" ht="1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26</v>
      </c>
    </row>
    <row r="124" spans="1:8" ht="1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8100</v>
      </c>
    </row>
    <row r="125" spans="1:8" ht="1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48373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175</v>
      </c>
    </row>
    <row r="128" spans="1:8" ht="1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4859</v>
      </c>
    </row>
    <row r="129" spans="1:8" ht="1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200</v>
      </c>
    </row>
    <row r="130" spans="1:8" ht="1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4852</v>
      </c>
    </row>
    <row r="131" spans="1:8" ht="1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855</v>
      </c>
    </row>
    <row r="132" spans="1:8" ht="1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-77</v>
      </c>
    </row>
    <row r="135" spans="1:8" ht="1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325</v>
      </c>
    </row>
    <row r="136" spans="1:8" ht="1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10864</v>
      </c>
    </row>
    <row r="138" spans="1:8" ht="1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31</v>
      </c>
    </row>
    <row r="140" spans="1:8" ht="1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42</v>
      </c>
    </row>
    <row r="143" spans="1:8" ht="1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10906</v>
      </c>
    </row>
    <row r="144" spans="1:8" ht="1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90</v>
      </c>
    </row>
    <row r="145" spans="1:8" ht="1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10906</v>
      </c>
    </row>
    <row r="148" spans="1:8" ht="1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90</v>
      </c>
    </row>
    <row r="149" spans="1:8" ht="1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90</v>
      </c>
    </row>
    <row r="154" spans="1:8" ht="1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90</v>
      </c>
    </row>
    <row r="156" spans="1:8" ht="1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10996</v>
      </c>
    </row>
    <row r="157" spans="1:8" ht="1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8951</v>
      </c>
    </row>
    <row r="160" spans="1:8" ht="1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</v>
      </c>
    </row>
    <row r="161" spans="1:8" ht="1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8967</v>
      </c>
    </row>
    <row r="162" spans="1:8" ht="1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40</v>
      </c>
    </row>
    <row r="163" spans="1:8" ht="1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230</v>
      </c>
    </row>
    <row r="165" spans="1:8" ht="1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1757</v>
      </c>
    </row>
    <row r="167" spans="1:8" ht="1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</v>
      </c>
    </row>
    <row r="168" spans="1:8" ht="1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1989</v>
      </c>
    </row>
    <row r="170" spans="1:8" ht="1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10996</v>
      </c>
    </row>
    <row r="171" spans="1:8" ht="1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10996</v>
      </c>
    </row>
    <row r="175" spans="1:8" ht="1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10996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8167</v>
      </c>
    </row>
    <row r="182" spans="1:8" ht="1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-4859</v>
      </c>
    </row>
    <row r="183" spans="1:8" ht="1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-4938</v>
      </c>
    </row>
    <row r="185" spans="1:8" ht="1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-1045</v>
      </c>
    </row>
    <row r="186" spans="1:8" ht="1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-30</v>
      </c>
    </row>
    <row r="187" spans="1:8" ht="1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-32</v>
      </c>
    </row>
    <row r="191" spans="1:8" ht="1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-2737</v>
      </c>
    </row>
    <row r="192" spans="1:8" ht="1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-691</v>
      </c>
    </row>
    <row r="193" spans="1:8" ht="1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-3131</v>
      </c>
    </row>
    <row r="195" spans="1:8" ht="1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1635</v>
      </c>
    </row>
    <row r="196" spans="1:8" ht="1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</v>
      </c>
    </row>
    <row r="197" spans="1:8" ht="1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-14</v>
      </c>
    </row>
    <row r="198" spans="1:8" ht="1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2158</v>
      </c>
    </row>
    <row r="199" spans="1:8" ht="1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1765</v>
      </c>
    </row>
    <row r="202" spans="1:8" ht="1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1726</v>
      </c>
    </row>
    <row r="203" spans="1:8" ht="1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-125</v>
      </c>
    </row>
    <row r="209" spans="1:8" ht="1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-125</v>
      </c>
    </row>
    <row r="212" spans="1:8" ht="1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-1136</v>
      </c>
    </row>
    <row r="213" spans="1:8" ht="1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1411</v>
      </c>
    </row>
    <row r="214" spans="1:8" ht="1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275</v>
      </c>
    </row>
    <row r="215" spans="1:8" ht="1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275</v>
      </c>
    </row>
    <row r="216" spans="1:8" ht="1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8617</v>
      </c>
    </row>
    <row r="263" spans="1:8" ht="1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8617</v>
      </c>
    </row>
    <row r="267" spans="1:8" ht="1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8617</v>
      </c>
    </row>
    <row r="281" spans="1:8" ht="1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8617</v>
      </c>
    </row>
    <row r="284" spans="1:8" ht="1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215</v>
      </c>
    </row>
    <row r="285" spans="1:8" ht="1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215</v>
      </c>
    </row>
    <row r="289" spans="1:8" ht="1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113</v>
      </c>
    </row>
    <row r="294" spans="1:8" ht="1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1165</v>
      </c>
    </row>
    <row r="351" spans="1:8" ht="1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1165</v>
      </c>
    </row>
    <row r="355" spans="1:8" ht="1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90</v>
      </c>
    </row>
    <row r="356" spans="1:8" ht="1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-113</v>
      </c>
    </row>
    <row r="360" spans="1:8" ht="1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1142</v>
      </c>
    </row>
    <row r="369" spans="1:8" ht="1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1142</v>
      </c>
    </row>
    <row r="372" spans="1:8" ht="1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40173</v>
      </c>
    </row>
    <row r="417" spans="1:8" ht="1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40173</v>
      </c>
    </row>
    <row r="421" spans="1:8" ht="1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90</v>
      </c>
    </row>
    <row r="422" spans="1:8" ht="1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40263</v>
      </c>
    </row>
    <row r="435" spans="1:8" ht="1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40263</v>
      </c>
    </row>
    <row r="438" spans="1:8" ht="1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4302</v>
      </c>
    </row>
    <row r="464" spans="1:8" ht="1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156</v>
      </c>
    </row>
    <row r="466" spans="1:8" ht="1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971</v>
      </c>
    </row>
    <row r="467" spans="1:8" ht="1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13</v>
      </c>
    </row>
    <row r="468" spans="1:8" ht="1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5442</v>
      </c>
    </row>
    <row r="470" spans="1:8" ht="1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12061</v>
      </c>
    </row>
    <row r="473" spans="1:8" ht="1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829</v>
      </c>
    </row>
    <row r="474" spans="1:8" ht="1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3988</v>
      </c>
    </row>
    <row r="476" spans="1:8" ht="1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16878</v>
      </c>
    </row>
    <row r="477" spans="1:8" ht="1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3474</v>
      </c>
    </row>
    <row r="478" spans="1:8" ht="1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3470</v>
      </c>
    </row>
    <row r="479" spans="1:8" ht="1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3474</v>
      </c>
    </row>
    <row r="489" spans="1:8" ht="1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25902</v>
      </c>
    </row>
    <row r="491" spans="1:8" ht="1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88</v>
      </c>
    </row>
    <row r="494" spans="1:8" ht="1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16</v>
      </c>
    </row>
    <row r="497" spans="1:8" ht="1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12</v>
      </c>
    </row>
    <row r="498" spans="1:8" ht="1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116</v>
      </c>
    </row>
    <row r="500" spans="1:8" ht="1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711</v>
      </c>
    </row>
    <row r="503" spans="1:8" ht="1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711</v>
      </c>
    </row>
    <row r="507" spans="1:8" ht="1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14</v>
      </c>
    </row>
    <row r="508" spans="1:8" ht="1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14</v>
      </c>
    </row>
    <row r="509" spans="1:8" ht="1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14</v>
      </c>
    </row>
    <row r="519" spans="1:8" ht="1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841</v>
      </c>
    </row>
    <row r="521" spans="1:8" ht="1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25</v>
      </c>
    </row>
    <row r="528" spans="1:8" ht="1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25</v>
      </c>
    </row>
    <row r="530" spans="1:8" ht="1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25</v>
      </c>
    </row>
    <row r="551" spans="1:8" ht="1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4390</v>
      </c>
    </row>
    <row r="554" spans="1:8" ht="1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156</v>
      </c>
    </row>
    <row r="556" spans="1:8" ht="1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987</v>
      </c>
    </row>
    <row r="557" spans="1:8" ht="1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5533</v>
      </c>
    </row>
    <row r="560" spans="1:8" ht="1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12772</v>
      </c>
    </row>
    <row r="563" spans="1:8" ht="1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829</v>
      </c>
    </row>
    <row r="564" spans="1:8" ht="1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3988</v>
      </c>
    </row>
    <row r="566" spans="1:8" ht="1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17589</v>
      </c>
    </row>
    <row r="567" spans="1:8" ht="1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3488</v>
      </c>
    </row>
    <row r="568" spans="1:8" ht="1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3484</v>
      </c>
    </row>
    <row r="569" spans="1:8" ht="1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3488</v>
      </c>
    </row>
    <row r="579" spans="1:8" ht="1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26718</v>
      </c>
    </row>
    <row r="581" spans="1:8" ht="1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4390</v>
      </c>
    </row>
    <row r="644" spans="1:8" ht="1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156</v>
      </c>
    </row>
    <row r="646" spans="1:8" ht="1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987</v>
      </c>
    </row>
    <row r="647" spans="1:8" ht="1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5533</v>
      </c>
    </row>
    <row r="650" spans="1:8" ht="1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12772</v>
      </c>
    </row>
    <row r="653" spans="1:8" ht="1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829</v>
      </c>
    </row>
    <row r="654" spans="1:8" ht="1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3988</v>
      </c>
    </row>
    <row r="656" spans="1:8" ht="1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17589</v>
      </c>
    </row>
    <row r="657" spans="1:8" ht="1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3488</v>
      </c>
    </row>
    <row r="658" spans="1:8" ht="1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3484</v>
      </c>
    </row>
    <row r="659" spans="1:8" ht="1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3488</v>
      </c>
    </row>
    <row r="669" spans="1:8" ht="1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26718</v>
      </c>
    </row>
    <row r="671" spans="1:8" ht="1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4065</v>
      </c>
    </row>
    <row r="674" spans="1:8" ht="1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114</v>
      </c>
    </row>
    <row r="676" spans="1:8" ht="1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682</v>
      </c>
    </row>
    <row r="677" spans="1:8" ht="1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4861</v>
      </c>
    </row>
    <row r="680" spans="1:8" ht="1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782</v>
      </c>
    </row>
    <row r="684" spans="1:8" ht="1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782</v>
      </c>
    </row>
    <row r="687" spans="1:8" ht="1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5643</v>
      </c>
    </row>
    <row r="701" spans="1:8" ht="1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63</v>
      </c>
    </row>
    <row r="704" spans="1:8" ht="1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87</v>
      </c>
    </row>
    <row r="707" spans="1:8" ht="1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163</v>
      </c>
    </row>
    <row r="710" spans="1:8" ht="1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36</v>
      </c>
    </row>
    <row r="714" spans="1:8" ht="1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37</v>
      </c>
    </row>
    <row r="717" spans="1:8" ht="1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200</v>
      </c>
    </row>
    <row r="731" spans="1:8" ht="1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4128</v>
      </c>
    </row>
    <row r="764" spans="1:8" ht="1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127</v>
      </c>
    </row>
    <row r="766" spans="1:8" ht="1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769</v>
      </c>
    </row>
    <row r="767" spans="1:8" ht="1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5024</v>
      </c>
    </row>
    <row r="770" spans="1:8" ht="1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818</v>
      </c>
    </row>
    <row r="774" spans="1:8" ht="1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819</v>
      </c>
    </row>
    <row r="777" spans="1:8" ht="1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5843</v>
      </c>
    </row>
    <row r="791" spans="1:8" ht="1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4128</v>
      </c>
    </row>
    <row r="854" spans="1:8" ht="1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127</v>
      </c>
    </row>
    <row r="856" spans="1:8" ht="1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769</v>
      </c>
    </row>
    <row r="857" spans="1:8" ht="1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5024</v>
      </c>
    </row>
    <row r="860" spans="1:8" ht="1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818</v>
      </c>
    </row>
    <row r="864" spans="1:8" ht="1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819</v>
      </c>
    </row>
    <row r="867" spans="1:8" ht="1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5843</v>
      </c>
    </row>
    <row r="881" spans="1:8" ht="1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262</v>
      </c>
    </row>
    <row r="884" spans="1:8" ht="1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29</v>
      </c>
    </row>
    <row r="886" spans="1:8" ht="1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218</v>
      </c>
    </row>
    <row r="887" spans="1:8" ht="1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509</v>
      </c>
    </row>
    <row r="890" spans="1:8" ht="1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12772</v>
      </c>
    </row>
    <row r="893" spans="1:8" ht="1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11</v>
      </c>
    </row>
    <row r="894" spans="1:8" ht="1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3987</v>
      </c>
    </row>
    <row r="896" spans="1:8" ht="1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16770</v>
      </c>
    </row>
    <row r="897" spans="1:8" ht="1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3488</v>
      </c>
    </row>
    <row r="898" spans="1:8" ht="1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3484</v>
      </c>
    </row>
    <row r="899" spans="1:8" ht="1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3488</v>
      </c>
    </row>
    <row r="909" spans="1:8" ht="1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20875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3484</v>
      </c>
    </row>
    <row r="914" spans="1:8" ht="1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3484</v>
      </c>
    </row>
    <row r="915" spans="1:8" ht="1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3484</v>
      </c>
    </row>
    <row r="922" spans="1:8" ht="1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</v>
      </c>
    </row>
    <row r="923" spans="1:8" ht="1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6490</v>
      </c>
    </row>
    <row r="924" spans="1:8" ht="1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5527</v>
      </c>
    </row>
    <row r="925" spans="1:8" ht="1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963</v>
      </c>
    </row>
    <row r="926" spans="1:8" ht="1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2843</v>
      </c>
    </row>
    <row r="928" spans="1:8" ht="1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66</v>
      </c>
    </row>
    <row r="929" spans="1:8" ht="1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78</v>
      </c>
    </row>
    <row r="930" spans="1:8" ht="1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5</v>
      </c>
    </row>
    <row r="934" spans="1:8" ht="1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12183</v>
      </c>
    </row>
    <row r="938" spans="1:8" ht="1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12183</v>
      </c>
    </row>
    <row r="942" spans="1:8" ht="1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21693</v>
      </c>
    </row>
    <row r="943" spans="1:8" ht="1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25217</v>
      </c>
    </row>
    <row r="944" spans="1:8" ht="1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6490</v>
      </c>
    </row>
    <row r="956" spans="1:8" ht="1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5527</v>
      </c>
    </row>
    <row r="957" spans="1:8" ht="1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963</v>
      </c>
    </row>
    <row r="958" spans="1:8" ht="1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2843</v>
      </c>
    </row>
    <row r="960" spans="1:8" ht="1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66</v>
      </c>
    </row>
    <row r="961" spans="1:8" ht="1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78</v>
      </c>
    </row>
    <row r="962" spans="1:8" ht="1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5</v>
      </c>
    </row>
    <row r="966" spans="1:8" ht="1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12183</v>
      </c>
    </row>
    <row r="970" spans="1:8" ht="1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12183</v>
      </c>
    </row>
    <row r="974" spans="1:8" ht="1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21693</v>
      </c>
    </row>
    <row r="975" spans="1:8" ht="1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21693</v>
      </c>
    </row>
    <row r="976" spans="1:8" ht="1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3484</v>
      </c>
    </row>
    <row r="978" spans="1:8" ht="1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3484</v>
      </c>
    </row>
    <row r="979" spans="1:8" ht="1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3484</v>
      </c>
    </row>
    <row r="986" spans="1:8" ht="1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40</v>
      </c>
    </row>
    <row r="987" spans="1:8" ht="1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3524</v>
      </c>
    </row>
    <row r="1008" spans="1:8" ht="1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</v>
      </c>
    </row>
    <row r="1024" spans="1:8" ht="1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3657</v>
      </c>
    </row>
    <row r="1025" spans="1:8" ht="1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3657</v>
      </c>
    </row>
    <row r="1026" spans="1:8" ht="1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3503</v>
      </c>
    </row>
    <row r="1039" spans="1:8" ht="1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2061</v>
      </c>
    </row>
    <row r="1041" spans="1:8" ht="1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42</v>
      </c>
    </row>
    <row r="1042" spans="1:8" ht="1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461</v>
      </c>
    </row>
    <row r="1043" spans="1:8" ht="1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444</v>
      </c>
    </row>
    <row r="1044" spans="1:8" ht="1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264</v>
      </c>
    </row>
    <row r="1046" spans="1:8" ht="1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180</v>
      </c>
    </row>
    <row r="1047" spans="1:8" ht="1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495</v>
      </c>
    </row>
    <row r="1048" spans="1:8" ht="1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462</v>
      </c>
    </row>
    <row r="1049" spans="1:8" ht="1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7622</v>
      </c>
    </row>
    <row r="1050" spans="1:8" ht="1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7632</v>
      </c>
    </row>
    <row r="1051" spans="1:8" ht="1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3657</v>
      </c>
    </row>
    <row r="1068" spans="1:8" ht="1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3657</v>
      </c>
    </row>
    <row r="1069" spans="1:8" ht="1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3503</v>
      </c>
    </row>
    <row r="1082" spans="1:8" ht="1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2061</v>
      </c>
    </row>
    <row r="1084" spans="1:8" ht="1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42</v>
      </c>
    </row>
    <row r="1085" spans="1:8" ht="1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461</v>
      </c>
    </row>
    <row r="1086" spans="1:8" ht="1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444</v>
      </c>
    </row>
    <row r="1087" spans="1:8" ht="1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264</v>
      </c>
    </row>
    <row r="1089" spans="1:8" ht="1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180</v>
      </c>
    </row>
    <row r="1090" spans="1:8" ht="1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495</v>
      </c>
    </row>
    <row r="1091" spans="1:8" ht="1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462</v>
      </c>
    </row>
    <row r="1092" spans="1:8" ht="1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7622</v>
      </c>
    </row>
    <row r="1093" spans="1:8" ht="1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7622</v>
      </c>
    </row>
    <row r="1094" spans="1:8" ht="1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</v>
      </c>
    </row>
    <row r="1110" spans="1:8" ht="1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</v>
      </c>
    </row>
    <row r="1137" spans="1:8" ht="1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3484</v>
      </c>
    </row>
    <row r="1297" spans="1:8" ht="1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3488</v>
      </c>
    </row>
    <row r="1301" spans="1:8" ht="1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3484</v>
      </c>
    </row>
    <row r="1327" spans="1:8" ht="1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3488</v>
      </c>
    </row>
    <row r="1331" spans="1:8" ht="1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8" sqref="G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">
      <c r="A14" s="89" t="s">
        <v>30</v>
      </c>
      <c r="B14" s="91" t="s">
        <v>31</v>
      </c>
      <c r="C14" s="197">
        <v>262</v>
      </c>
      <c r="D14" s="197">
        <v>229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29</v>
      </c>
      <c r="D16" s="197">
        <v>42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218</v>
      </c>
      <c r="D17" s="197">
        <v>289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>
        <v>13</v>
      </c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>
        <v>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509</v>
      </c>
      <c r="D20" s="598">
        <f>SUM(D12:D19)</f>
        <v>581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8617</v>
      </c>
      <c r="H21" s="197">
        <v>8617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1463</v>
      </c>
      <c r="H22" s="614">
        <f>SUM(H23:H25)</f>
        <v>1350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328</v>
      </c>
      <c r="H23" s="700">
        <v>215</v>
      </c>
    </row>
    <row r="24" spans="1:13" ht="15">
      <c r="A24" s="89" t="s">
        <v>67</v>
      </c>
      <c r="B24" s="91" t="s">
        <v>68</v>
      </c>
      <c r="C24" s="197">
        <v>12772</v>
      </c>
      <c r="D24" s="197">
        <v>12061</v>
      </c>
      <c r="E24" s="202" t="s">
        <v>69</v>
      </c>
      <c r="F24" s="93" t="s">
        <v>70</v>
      </c>
      <c r="G24" s="700"/>
      <c r="H24" s="700"/>
      <c r="M24" s="98"/>
    </row>
    <row r="25" spans="1:8" ht="15">
      <c r="A25" s="89" t="s">
        <v>71</v>
      </c>
      <c r="B25" s="91" t="s">
        <v>72</v>
      </c>
      <c r="C25" s="197">
        <v>11</v>
      </c>
      <c r="D25" s="197">
        <v>47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34910</v>
      </c>
      <c r="H26" s="598">
        <f>H20+H21+H22</f>
        <v>34797</v>
      </c>
      <c r="M26" s="98"/>
    </row>
    <row r="27" spans="1:8" ht="15.75">
      <c r="A27" s="89" t="s">
        <v>79</v>
      </c>
      <c r="B27" s="91" t="s">
        <v>80</v>
      </c>
      <c r="C27" s="197">
        <v>3987</v>
      </c>
      <c r="D27" s="197">
        <v>4040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16770</v>
      </c>
      <c r="D28" s="598">
        <f>SUM(D24:D27)</f>
        <v>16148</v>
      </c>
      <c r="E28" s="202" t="s">
        <v>84</v>
      </c>
      <c r="F28" s="93" t="s">
        <v>85</v>
      </c>
      <c r="G28" s="595">
        <f>SUM(G29:G31)</f>
        <v>481</v>
      </c>
      <c r="H28" s="596">
        <f>SUM(H29:H31)</f>
        <v>480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1052</v>
      </c>
      <c r="H29" s="197">
        <f>1569-518</f>
        <v>1051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90</v>
      </c>
      <c r="H32" s="197">
        <v>114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571</v>
      </c>
      <c r="H34" s="598">
        <f>H28+H32+H33</f>
        <v>594</v>
      </c>
    </row>
    <row r="35" spans="1:8" ht="15">
      <c r="A35" s="89" t="s">
        <v>106</v>
      </c>
      <c r="B35" s="94" t="s">
        <v>107</v>
      </c>
      <c r="C35" s="595">
        <f>SUM(C36:C39)</f>
        <v>3488</v>
      </c>
      <c r="D35" s="596">
        <f>SUM(D36:D39)</f>
        <v>3474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3484</v>
      </c>
      <c r="D36" s="197">
        <v>3470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40263</v>
      </c>
      <c r="H37" s="600">
        <f>H26+H18+H34</f>
        <v>40173</v>
      </c>
    </row>
    <row r="38" spans="1:13" ht="1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4</v>
      </c>
      <c r="D39" s="699">
        <v>4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3488</v>
      </c>
      <c r="D46" s="598">
        <f>D35+D40+D45</f>
        <v>3474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4716</v>
      </c>
      <c r="D48" s="197">
        <v>3512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4716</v>
      </c>
      <c r="D52" s="598">
        <f>SUM(D48:D51)</f>
        <v>3512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</v>
      </c>
      <c r="H54" s="197">
        <v>10</v>
      </c>
    </row>
    <row r="55" spans="1:8" ht="15.75">
      <c r="A55" s="100" t="s">
        <v>166</v>
      </c>
      <c r="B55" s="96" t="s">
        <v>167</v>
      </c>
      <c r="C55" s="478">
        <v>40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25631</v>
      </c>
      <c r="D56" s="602">
        <f>D20+D21+D22+D28+D33+D46+D52+D54+D55</f>
        <v>23863</v>
      </c>
      <c r="E56" s="100" t="s">
        <v>850</v>
      </c>
      <c r="F56" s="99" t="s">
        <v>172</v>
      </c>
      <c r="G56" s="599">
        <f>G50+G52+G53+G54+G55</f>
        <v>10</v>
      </c>
      <c r="H56" s="600">
        <f>H50+H52+H53+H54+H55</f>
        <v>10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7160</v>
      </c>
      <c r="H61" s="596">
        <f>SUM(H62:H68)</f>
        <v>2774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3657</v>
      </c>
      <c r="H62" s="197">
        <v>163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>
        <v>3</v>
      </c>
      <c r="D64" s="196"/>
      <c r="E64" s="89" t="s">
        <v>199</v>
      </c>
      <c r="F64" s="93" t="s">
        <v>200</v>
      </c>
      <c r="G64" s="197">
        <v>2061</v>
      </c>
      <c r="H64" s="197">
        <v>1509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0</v>
      </c>
      <c r="E65" s="89" t="s">
        <v>201</v>
      </c>
      <c r="F65" s="93" t="s">
        <v>202</v>
      </c>
      <c r="G65" s="197">
        <v>42</v>
      </c>
      <c r="H65" s="197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461</v>
      </c>
      <c r="H66" s="197">
        <v>458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495</v>
      </c>
      <c r="H67" s="197">
        <v>248</v>
      </c>
    </row>
    <row r="68" spans="1:8" ht="15">
      <c r="A68" s="89" t="s">
        <v>206</v>
      </c>
      <c r="B68" s="91" t="s">
        <v>207</v>
      </c>
      <c r="C68" s="197">
        <v>6490</v>
      </c>
      <c r="D68" s="197">
        <v>1642</v>
      </c>
      <c r="E68" s="89" t="s">
        <v>212</v>
      </c>
      <c r="F68" s="93" t="s">
        <v>213</v>
      </c>
      <c r="G68" s="197">
        <v>444</v>
      </c>
      <c r="H68" s="197">
        <v>379</v>
      </c>
    </row>
    <row r="69" spans="1:8" ht="15">
      <c r="A69" s="89" t="s">
        <v>210</v>
      </c>
      <c r="B69" s="91" t="s">
        <v>211</v>
      </c>
      <c r="C69" s="197">
        <v>2843</v>
      </c>
      <c r="D69" s="197">
        <v>2416</v>
      </c>
      <c r="E69" s="201" t="s">
        <v>79</v>
      </c>
      <c r="F69" s="93" t="s">
        <v>216</v>
      </c>
      <c r="G69" s="197">
        <v>462</v>
      </c>
      <c r="H69" s="197">
        <v>1629</v>
      </c>
    </row>
    <row r="70" spans="1:8" ht="15">
      <c r="A70" s="89" t="s">
        <v>214</v>
      </c>
      <c r="B70" s="91" t="s">
        <v>215</v>
      </c>
      <c r="C70" s="197">
        <v>66</v>
      </c>
      <c r="D70" s="197">
        <v>90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78</v>
      </c>
      <c r="D71" s="197">
        <v>141</v>
      </c>
      <c r="E71" s="474" t="s">
        <v>47</v>
      </c>
      <c r="F71" s="95" t="s">
        <v>223</v>
      </c>
      <c r="G71" s="597">
        <f>G59+G60+G61+G69+G70</f>
        <v>7622</v>
      </c>
      <c r="H71" s="598">
        <f>H59+H60+H61+H69+H70</f>
        <v>4403</v>
      </c>
    </row>
    <row r="72" spans="1:8" ht="1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7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12183</v>
      </c>
      <c r="D75" s="197">
        <v>10586</v>
      </c>
      <c r="E75" s="485" t="s">
        <v>160</v>
      </c>
      <c r="F75" s="95" t="s">
        <v>233</v>
      </c>
      <c r="G75" s="478">
        <v>452</v>
      </c>
      <c r="H75" s="478">
        <v>332</v>
      </c>
    </row>
    <row r="76" spans="1:8" ht="15.75">
      <c r="A76" s="482" t="s">
        <v>77</v>
      </c>
      <c r="B76" s="96" t="s">
        <v>232</v>
      </c>
      <c r="C76" s="597">
        <f>SUM(C68:C75)</f>
        <v>21693</v>
      </c>
      <c r="D76" s="598">
        <f>SUM(D68:D75)</f>
        <v>14903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26</v>
      </c>
      <c r="H77" s="478">
        <v>65</v>
      </c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4045</v>
      </c>
      <c r="E79" s="205" t="s">
        <v>849</v>
      </c>
      <c r="F79" s="99" t="s">
        <v>241</v>
      </c>
      <c r="G79" s="599">
        <f>G71+G73+G75+G77</f>
        <v>8100</v>
      </c>
      <c r="H79" s="600">
        <f>H71+H73+H75+H77</f>
        <v>4800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>
        <v>4045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4045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275</v>
      </c>
      <c r="D88" s="197">
        <v>17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7">
        <v>1394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275</v>
      </c>
      <c r="D92" s="598">
        <f>SUM(D88:D91)</f>
        <v>1411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771</v>
      </c>
      <c r="D93" s="478">
        <v>761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22742</v>
      </c>
      <c r="D94" s="602">
        <f>D65+D76+D85+D92+D93</f>
        <v>21120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48373</v>
      </c>
      <c r="D95" s="604">
        <f>D94+D56</f>
        <v>44983</v>
      </c>
      <c r="E95" s="229" t="s">
        <v>942</v>
      </c>
      <c r="F95" s="489" t="s">
        <v>268</v>
      </c>
      <c r="G95" s="603">
        <f>G37+G40+G56+G79</f>
        <v>48373</v>
      </c>
      <c r="H95" s="604">
        <f>H37+H40+H56+H79</f>
        <v>44983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2" t="s">
        <v>977</v>
      </c>
      <c r="B98" s="703">
        <f>pdeReportingDate</f>
        <v>43494</v>
      </c>
      <c r="C98" s="703"/>
      <c r="D98" s="703"/>
      <c r="E98" s="703"/>
      <c r="F98" s="703"/>
      <c r="G98" s="703"/>
      <c r="H98" s="703"/>
      <c r="M98" s="98"/>
    </row>
    <row r="99" spans="1:13" ht="1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3" t="s">
        <v>8</v>
      </c>
      <c r="B100" s="704" t="str">
        <f>authorName</f>
        <v>Валентина Димитрова</v>
      </c>
      <c r="C100" s="704"/>
      <c r="D100" s="704"/>
      <c r="E100" s="704"/>
      <c r="F100" s="704"/>
      <c r="G100" s="704"/>
      <c r="H100" s="704"/>
    </row>
    <row r="101" spans="1:8" ht="15">
      <c r="A101" s="693"/>
      <c r="B101" s="80"/>
      <c r="C101" s="80"/>
      <c r="D101" s="80"/>
      <c r="E101" s="80"/>
      <c r="F101" s="80"/>
      <c r="G101" s="80"/>
      <c r="H101" s="80"/>
    </row>
    <row r="102" spans="1:8" ht="15">
      <c r="A102" s="693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4"/>
      <c r="B103" s="706" t="str">
        <f>Начална!B17</f>
        <v>Виктория Миткова</v>
      </c>
      <c r="C103" s="702"/>
      <c r="D103" s="702"/>
      <c r="E103" s="702"/>
      <c r="M103" s="98"/>
    </row>
    <row r="104" spans="1:5" ht="21.75" customHeight="1">
      <c r="A104" s="694"/>
      <c r="B104" s="702"/>
      <c r="C104" s="702"/>
      <c r="D104" s="702"/>
      <c r="E104" s="702"/>
    </row>
    <row r="105" spans="1:13" ht="21.75" customHeight="1">
      <c r="A105" s="694"/>
      <c r="B105" s="702"/>
      <c r="C105" s="702"/>
      <c r="D105" s="702"/>
      <c r="E105" s="702"/>
      <c r="M105" s="98"/>
    </row>
    <row r="106" spans="1:5" ht="21.75" customHeight="1">
      <c r="A106" s="694"/>
      <c r="B106" s="702"/>
      <c r="C106" s="702"/>
      <c r="D106" s="702"/>
      <c r="E106" s="702"/>
    </row>
    <row r="107" spans="1:13" ht="21.75" customHeight="1">
      <c r="A107" s="694"/>
      <c r="B107" s="702"/>
      <c r="C107" s="702"/>
      <c r="D107" s="702"/>
      <c r="E107" s="702"/>
      <c r="M107" s="98"/>
    </row>
    <row r="108" spans="1:5" ht="21.75" customHeight="1">
      <c r="A108" s="694"/>
      <c r="B108" s="702"/>
      <c r="C108" s="702"/>
      <c r="D108" s="702"/>
      <c r="E108" s="702"/>
    </row>
    <row r="109" spans="1:13" ht="21.75" customHeight="1">
      <c r="A109" s="694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175</v>
      </c>
      <c r="D12" s="316">
        <v>145</v>
      </c>
      <c r="E12" s="194" t="s">
        <v>277</v>
      </c>
      <c r="F12" s="240" t="s">
        <v>278</v>
      </c>
      <c r="G12" s="316"/>
      <c r="H12" s="701"/>
    </row>
    <row r="13" spans="1:8" ht="15">
      <c r="A13" s="194" t="s">
        <v>279</v>
      </c>
      <c r="B13" s="190" t="s">
        <v>280</v>
      </c>
      <c r="C13" s="316">
        <v>4859</v>
      </c>
      <c r="D13" s="316">
        <v>4816</v>
      </c>
      <c r="E13" s="194" t="s">
        <v>281</v>
      </c>
      <c r="F13" s="240" t="s">
        <v>282</v>
      </c>
      <c r="G13" s="316"/>
      <c r="H13" s="701"/>
    </row>
    <row r="14" spans="1:8" ht="15">
      <c r="A14" s="194" t="s">
        <v>283</v>
      </c>
      <c r="B14" s="190" t="s">
        <v>284</v>
      </c>
      <c r="C14" s="316">
        <v>200</v>
      </c>
      <c r="D14" s="316">
        <v>368</v>
      </c>
      <c r="E14" s="245" t="s">
        <v>285</v>
      </c>
      <c r="F14" s="240" t="s">
        <v>286</v>
      </c>
      <c r="G14" s="316">
        <v>8951</v>
      </c>
      <c r="H14" s="316">
        <v>9820</v>
      </c>
    </row>
    <row r="15" spans="1:8" ht="15">
      <c r="A15" s="194" t="s">
        <v>287</v>
      </c>
      <c r="B15" s="190" t="s">
        <v>288</v>
      </c>
      <c r="C15" s="316">
        <v>4852</v>
      </c>
      <c r="D15" s="316">
        <v>4621</v>
      </c>
      <c r="E15" s="245" t="s">
        <v>79</v>
      </c>
      <c r="F15" s="240" t="s">
        <v>289</v>
      </c>
      <c r="G15" s="316">
        <v>16</v>
      </c>
      <c r="H15" s="316">
        <v>84</v>
      </c>
    </row>
    <row r="16" spans="1:8" ht="15.75">
      <c r="A16" s="194" t="s">
        <v>290</v>
      </c>
      <c r="B16" s="190" t="s">
        <v>291</v>
      </c>
      <c r="C16" s="316">
        <v>855</v>
      </c>
      <c r="D16" s="316">
        <v>800</v>
      </c>
      <c r="E16" s="236" t="s">
        <v>52</v>
      </c>
      <c r="F16" s="264" t="s">
        <v>292</v>
      </c>
      <c r="G16" s="628">
        <f>SUM(G12:G15)</f>
        <v>8967</v>
      </c>
      <c r="H16" s="629">
        <f>SUM(H12:H15)</f>
        <v>9904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40</v>
      </c>
      <c r="H18" s="639">
        <v>85</v>
      </c>
    </row>
    <row r="19" spans="1:8" ht="15">
      <c r="A19" s="194" t="s">
        <v>299</v>
      </c>
      <c r="B19" s="190" t="s">
        <v>300</v>
      </c>
      <c r="C19" s="316">
        <v>-77</v>
      </c>
      <c r="D19" s="316">
        <v>400</v>
      </c>
      <c r="E19" s="194" t="s">
        <v>301</v>
      </c>
      <c r="F19" s="237" t="s">
        <v>302</v>
      </c>
      <c r="G19" s="316">
        <v>1</v>
      </c>
      <c r="H19" s="316">
        <v>15</v>
      </c>
    </row>
    <row r="20" spans="1:8" ht="15.75">
      <c r="A20" s="235" t="s">
        <v>303</v>
      </c>
      <c r="B20" s="190" t="s">
        <v>304</v>
      </c>
      <c r="C20" s="316">
        <v>325</v>
      </c>
      <c r="D20" s="316">
        <v>122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10864</v>
      </c>
      <c r="D22" s="629">
        <f>SUM(D12:D18)+D19</f>
        <v>11150</v>
      </c>
      <c r="E22" s="194" t="s">
        <v>309</v>
      </c>
      <c r="F22" s="237" t="s">
        <v>310</v>
      </c>
      <c r="G22" s="316">
        <v>230</v>
      </c>
      <c r="H22" s="317">
        <v>96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1757</v>
      </c>
      <c r="H24" s="317">
        <v>1482</v>
      </c>
    </row>
    <row r="25" spans="1:8" ht="30.75">
      <c r="A25" s="194" t="s">
        <v>316</v>
      </c>
      <c r="B25" s="237" t="s">
        <v>317</v>
      </c>
      <c r="C25" s="316"/>
      <c r="D25" s="316">
        <v>245</v>
      </c>
      <c r="E25" s="194" t="s">
        <v>318</v>
      </c>
      <c r="F25" s="237" t="s">
        <v>319</v>
      </c>
      <c r="G25" s="316">
        <v>2</v>
      </c>
      <c r="H25" s="317">
        <v>1</v>
      </c>
    </row>
    <row r="26" spans="1:8" ht="30.75">
      <c r="A26" s="194" t="s">
        <v>320</v>
      </c>
      <c r="B26" s="237" t="s">
        <v>321</v>
      </c>
      <c r="C26" s="316">
        <v>31</v>
      </c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>
        <v>2</v>
      </c>
      <c r="E27" s="236" t="s">
        <v>104</v>
      </c>
      <c r="F27" s="238" t="s">
        <v>326</v>
      </c>
      <c r="G27" s="628">
        <f>SUM(G22:G26)</f>
        <v>1989</v>
      </c>
      <c r="H27" s="629">
        <f>SUM(H22:H26)</f>
        <v>1579</v>
      </c>
    </row>
    <row r="28" spans="1:8" ht="15">
      <c r="A28" s="194" t="s">
        <v>79</v>
      </c>
      <c r="B28" s="237" t="s">
        <v>327</v>
      </c>
      <c r="C28" s="316">
        <v>11</v>
      </c>
      <c r="D28" s="316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42</v>
      </c>
      <c r="D29" s="629">
        <f>SUM(D25:D28)</f>
        <v>256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10906</v>
      </c>
      <c r="D31" s="635">
        <f>D29+D22</f>
        <v>11406</v>
      </c>
      <c r="E31" s="251" t="s">
        <v>824</v>
      </c>
      <c r="F31" s="266" t="s">
        <v>331</v>
      </c>
      <c r="G31" s="253">
        <f>G16+G18+G27</f>
        <v>10996</v>
      </c>
      <c r="H31" s="254">
        <f>H16+H18+H27</f>
        <v>11568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90</v>
      </c>
      <c r="D33" s="244">
        <f>IF((H31-D31)&gt;0,H31-D31,0)</f>
        <v>162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10906</v>
      </c>
      <c r="D36" s="637">
        <f>D31-D34+D35</f>
        <v>11406</v>
      </c>
      <c r="E36" s="262" t="s">
        <v>346</v>
      </c>
      <c r="F36" s="256" t="s">
        <v>347</v>
      </c>
      <c r="G36" s="267">
        <f>G35-G34+G31</f>
        <v>10996</v>
      </c>
      <c r="H36" s="268">
        <f>H35-H34+H31</f>
        <v>11568</v>
      </c>
    </row>
    <row r="37" spans="1:8" ht="15.75">
      <c r="A37" s="261" t="s">
        <v>348</v>
      </c>
      <c r="B37" s="231" t="s">
        <v>349</v>
      </c>
      <c r="C37" s="634">
        <f>IF((G36-C36)&gt;0,G36-C36,0)</f>
        <v>90</v>
      </c>
      <c r="D37" s="635">
        <f>IF((H36-D36)&gt;0,H36-D36,0)</f>
        <v>162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48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>
        <v>48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90</v>
      </c>
      <c r="D42" s="244">
        <f>+IF((H36-D36-D38)&gt;0,H36-D36-D38,0)</f>
        <v>114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90</v>
      </c>
      <c r="D44" s="268">
        <f>IF(H42=0,IF(D42-D43&gt;0,D42-D43+H43,0),IF(H42-H43&lt;0,H43-H42+D42,0))</f>
        <v>114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10996</v>
      </c>
      <c r="D45" s="631">
        <f>D36+D38+D42</f>
        <v>11568</v>
      </c>
      <c r="E45" s="270" t="s">
        <v>373</v>
      </c>
      <c r="F45" s="272" t="s">
        <v>374</v>
      </c>
      <c r="G45" s="630">
        <f>G42+G36</f>
        <v>10996</v>
      </c>
      <c r="H45" s="631">
        <f>H42+H36</f>
        <v>11568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2" t="s">
        <v>977</v>
      </c>
      <c r="B50" s="703">
        <f>pdeReportingDate</f>
        <v>43494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3" t="s">
        <v>8</v>
      </c>
      <c r="B52" s="704" t="str">
        <f>authorName</f>
        <v>Валентина Димитрова</v>
      </c>
      <c r="C52" s="704"/>
      <c r="D52" s="704"/>
      <c r="E52" s="704"/>
      <c r="F52" s="704"/>
      <c r="G52" s="704"/>
      <c r="H52" s="704"/>
    </row>
    <row r="53" spans="1:8" s="42" customFormat="1" ht="1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3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4"/>
      <c r="B55" s="706" t="str">
        <f>Начална!B17</f>
        <v>Виктория Миткова</v>
      </c>
      <c r="C55" s="702"/>
      <c r="D55" s="702"/>
      <c r="E55" s="702"/>
      <c r="F55" s="574"/>
      <c r="G55" s="45"/>
      <c r="H55" s="42"/>
    </row>
    <row r="56" spans="1:8" ht="15.75" customHeight="1">
      <c r="A56" s="694"/>
      <c r="B56" s="702"/>
      <c r="C56" s="702"/>
      <c r="D56" s="702"/>
      <c r="E56" s="702"/>
      <c r="F56" s="574"/>
      <c r="G56" s="45"/>
      <c r="H56" s="42"/>
    </row>
    <row r="57" spans="1:8" ht="15.75" customHeight="1">
      <c r="A57" s="694"/>
      <c r="B57" s="702"/>
      <c r="C57" s="702"/>
      <c r="D57" s="702"/>
      <c r="E57" s="702"/>
      <c r="F57" s="574"/>
      <c r="G57" s="45"/>
      <c r="H57" s="42"/>
    </row>
    <row r="58" spans="1:8" ht="15.75" customHeight="1">
      <c r="A58" s="694"/>
      <c r="B58" s="702"/>
      <c r="C58" s="702"/>
      <c r="D58" s="702"/>
      <c r="E58" s="702"/>
      <c r="F58" s="574"/>
      <c r="G58" s="45"/>
      <c r="H58" s="42"/>
    </row>
    <row r="59" spans="1:8" ht="15">
      <c r="A59" s="694"/>
      <c r="B59" s="702"/>
      <c r="C59" s="702"/>
      <c r="D59" s="702"/>
      <c r="E59" s="702"/>
      <c r="F59" s="574"/>
      <c r="G59" s="45"/>
      <c r="H59" s="42"/>
    </row>
    <row r="60" spans="1:8" ht="15">
      <c r="A60" s="694"/>
      <c r="B60" s="702"/>
      <c r="C60" s="702"/>
      <c r="D60" s="702"/>
      <c r="E60" s="702"/>
      <c r="F60" s="574"/>
      <c r="G60" s="45"/>
      <c r="H60" s="42"/>
    </row>
    <row r="61" spans="1:8" ht="15">
      <c r="A61" s="694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3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8167</v>
      </c>
      <c r="D11" s="197">
        <v>7372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-4859</v>
      </c>
      <c r="D12" s="197">
        <v>-5054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-4938</v>
      </c>
      <c r="D14" s="197">
        <v>-5691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-1045</v>
      </c>
      <c r="D15" s="197">
        <v>-1496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-30</v>
      </c>
      <c r="D16" s="197">
        <v>-25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-32</v>
      </c>
      <c r="D20" s="197">
        <v>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-2737</v>
      </c>
      <c r="D21" s="658">
        <f>SUM(D11:D20)</f>
        <v>-4891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-691</v>
      </c>
      <c r="D23" s="197">
        <v>-707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-3131</v>
      </c>
      <c r="D25" s="197">
        <v>-4709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1635</v>
      </c>
      <c r="D26" s="197">
        <v>153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4</v>
      </c>
      <c r="D27" s="197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-14</v>
      </c>
      <c r="D28" s="197">
        <v>-4940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2158</v>
      </c>
      <c r="D29" s="197">
        <v>8859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1765</v>
      </c>
      <c r="D32" s="197">
        <v>-7669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1726</v>
      </c>
      <c r="D33" s="658">
        <f>SUM(D23:D32)</f>
        <v>-9011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>
        <v>20644</v>
      </c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/>
      <c r="D37" s="197">
        <v>6729</v>
      </c>
      <c r="E37" s="177"/>
      <c r="F37" s="177"/>
    </row>
    <row r="38" spans="1:6" ht="15">
      <c r="A38" s="277" t="s">
        <v>429</v>
      </c>
      <c r="B38" s="178" t="s">
        <v>430</v>
      </c>
      <c r="C38" s="197"/>
      <c r="D38" s="197">
        <v>-11021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>
        <v>-125</v>
      </c>
      <c r="D40" s="197">
        <v>-1332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-125</v>
      </c>
      <c r="D43" s="660">
        <f>SUM(D35:D42)</f>
        <v>15020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-1136</v>
      </c>
      <c r="D44" s="307">
        <f>D43+D33+D21</f>
        <v>1118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1411</v>
      </c>
      <c r="D45" s="309">
        <v>293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275</v>
      </c>
      <c r="D46" s="311">
        <f>D45+D44</f>
        <v>1411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275</v>
      </c>
      <c r="D47" s="298">
        <v>1411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0" t="s">
        <v>968</v>
      </c>
      <c r="G50" s="180"/>
      <c r="H50" s="180"/>
    </row>
    <row r="51" spans="1:8" ht="15">
      <c r="A51" s="708" t="s">
        <v>974</v>
      </c>
      <c r="B51" s="708"/>
      <c r="C51" s="708"/>
      <c r="D51" s="708"/>
      <c r="G51" s="180"/>
      <c r="H51" s="180"/>
    </row>
    <row r="52" spans="1:8" ht="15">
      <c r="A52" s="691"/>
      <c r="B52" s="691"/>
      <c r="C52" s="691"/>
      <c r="D52" s="691"/>
      <c r="G52" s="180"/>
      <c r="H52" s="180"/>
    </row>
    <row r="53" spans="1:8" ht="15">
      <c r="A53" s="691"/>
      <c r="B53" s="691"/>
      <c r="C53" s="691"/>
      <c r="D53" s="691"/>
      <c r="G53" s="180"/>
      <c r="H53" s="180"/>
    </row>
    <row r="54" spans="1:13" s="42" customFormat="1" ht="15">
      <c r="A54" s="692" t="s">
        <v>977</v>
      </c>
      <c r="B54" s="703">
        <f>pdeReportingDate</f>
        <v>43494</v>
      </c>
      <c r="C54" s="703"/>
      <c r="D54" s="703"/>
      <c r="E54" s="703"/>
      <c r="F54" s="695"/>
      <c r="G54" s="695"/>
      <c r="H54" s="695"/>
      <c r="M54" s="98"/>
    </row>
    <row r="55" spans="1:13" s="42" customFormat="1" ht="15">
      <c r="A55" s="692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3" t="s">
        <v>8</v>
      </c>
      <c r="B56" s="704" t="str">
        <f>authorName</f>
        <v>Валентина Димитрова</v>
      </c>
      <c r="C56" s="704"/>
      <c r="D56" s="704"/>
      <c r="E56" s="704"/>
      <c r="F56" s="80"/>
      <c r="G56" s="80"/>
      <c r="H56" s="80"/>
    </row>
    <row r="57" spans="1:8" s="42" customFormat="1" ht="15">
      <c r="A57" s="693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3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">
      <c r="A59" s="694"/>
      <c r="B59" s="706" t="str">
        <f>Начална!B17</f>
        <v>Виктория Миткова</v>
      </c>
      <c r="C59" s="702"/>
      <c r="D59" s="702"/>
      <c r="E59" s="702"/>
      <c r="F59" s="574"/>
      <c r="G59" s="45"/>
      <c r="H59" s="42"/>
    </row>
    <row r="60" spans="1:8" ht="15">
      <c r="A60" s="694"/>
      <c r="B60" s="702"/>
      <c r="C60" s="702"/>
      <c r="D60" s="702"/>
      <c r="E60" s="702"/>
      <c r="F60" s="574"/>
      <c r="G60" s="45"/>
      <c r="H60" s="42"/>
    </row>
    <row r="61" spans="1:8" ht="15">
      <c r="A61" s="694"/>
      <c r="B61" s="702"/>
      <c r="C61" s="702"/>
      <c r="D61" s="702"/>
      <c r="E61" s="702"/>
      <c r="F61" s="574"/>
      <c r="G61" s="45"/>
      <c r="H61" s="42"/>
    </row>
    <row r="62" spans="1:8" ht="15">
      <c r="A62" s="694"/>
      <c r="B62" s="702"/>
      <c r="C62" s="702"/>
      <c r="D62" s="702"/>
      <c r="E62" s="702"/>
      <c r="F62" s="574"/>
      <c r="G62" s="45"/>
      <c r="H62" s="42"/>
    </row>
    <row r="63" spans="1:8" ht="15">
      <c r="A63" s="694"/>
      <c r="B63" s="702"/>
      <c r="C63" s="702"/>
      <c r="D63" s="702"/>
      <c r="E63" s="702"/>
      <c r="F63" s="574"/>
      <c r="G63" s="45"/>
      <c r="H63" s="42"/>
    </row>
    <row r="64" spans="1:8" ht="15">
      <c r="A64" s="694"/>
      <c r="B64" s="702"/>
      <c r="C64" s="702"/>
      <c r="D64" s="702"/>
      <c r="E64" s="702"/>
      <c r="F64" s="574"/>
      <c r="G64" s="45"/>
      <c r="H64" s="42"/>
    </row>
    <row r="65" spans="1:8" ht="15">
      <c r="A65" s="694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4">
      <selection activeCell="K38" sqref="K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4" t="s">
        <v>453</v>
      </c>
      <c r="B8" s="717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0.75">
      <c r="A9" s="715"/>
      <c r="B9" s="718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3" t="s">
        <v>458</v>
      </c>
      <c r="J9" s="713" t="s">
        <v>459</v>
      </c>
      <c r="K9" s="710"/>
      <c r="L9" s="710"/>
      <c r="M9" s="536" t="s">
        <v>825</v>
      </c>
      <c r="N9" s="532"/>
    </row>
    <row r="10" spans="1:14" s="533" customFormat="1" ht="30.75">
      <c r="A10" s="716"/>
      <c r="B10" s="719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8617</v>
      </c>
      <c r="F13" s="584">
        <f>'1-Баланс'!H23</f>
        <v>215</v>
      </c>
      <c r="G13" s="584">
        <f>'1-Баланс'!H24</f>
        <v>0</v>
      </c>
      <c r="H13" s="585">
        <v>1135</v>
      </c>
      <c r="I13" s="584">
        <f>'1-Баланс'!H29+'1-Баланс'!H32</f>
        <v>1165</v>
      </c>
      <c r="J13" s="584">
        <f>'1-Баланс'!H30+'1-Баланс'!H33</f>
        <v>-571</v>
      </c>
      <c r="K13" s="585"/>
      <c r="L13" s="584">
        <f>SUM(C13:K13)</f>
        <v>40173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8617</v>
      </c>
      <c r="F17" s="652">
        <f t="shared" si="2"/>
        <v>215</v>
      </c>
      <c r="G17" s="652">
        <f t="shared" si="2"/>
        <v>0</v>
      </c>
      <c r="H17" s="652">
        <f t="shared" si="2"/>
        <v>1135</v>
      </c>
      <c r="I17" s="652">
        <f t="shared" si="2"/>
        <v>1165</v>
      </c>
      <c r="J17" s="652">
        <f t="shared" si="2"/>
        <v>-571</v>
      </c>
      <c r="K17" s="652">
        <f t="shared" si="2"/>
        <v>0</v>
      </c>
      <c r="L17" s="584">
        <f t="shared" si="1"/>
        <v>40173</v>
      </c>
      <c r="M17" s="653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90</v>
      </c>
      <c r="J18" s="584">
        <f>+'1-Баланс'!G33</f>
        <v>0</v>
      </c>
      <c r="K18" s="585"/>
      <c r="L18" s="584">
        <f t="shared" si="1"/>
        <v>90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>
        <v>113</v>
      </c>
      <c r="G22" s="316"/>
      <c r="H22" s="316"/>
      <c r="I22" s="316">
        <v>-113</v>
      </c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8617</v>
      </c>
      <c r="F31" s="652">
        <f t="shared" si="6"/>
        <v>328</v>
      </c>
      <c r="G31" s="652">
        <f t="shared" si="6"/>
        <v>0</v>
      </c>
      <c r="H31" s="652">
        <f t="shared" si="6"/>
        <v>1135</v>
      </c>
      <c r="I31" s="652">
        <f t="shared" si="6"/>
        <v>1142</v>
      </c>
      <c r="J31" s="652">
        <f t="shared" si="6"/>
        <v>-571</v>
      </c>
      <c r="K31" s="652">
        <f t="shared" si="6"/>
        <v>0</v>
      </c>
      <c r="L31" s="584">
        <f t="shared" si="1"/>
        <v>40263</v>
      </c>
      <c r="M31" s="653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8617</v>
      </c>
      <c r="F34" s="587">
        <f t="shared" si="7"/>
        <v>328</v>
      </c>
      <c r="G34" s="587">
        <f t="shared" si="7"/>
        <v>0</v>
      </c>
      <c r="H34" s="587">
        <f t="shared" si="7"/>
        <v>1135</v>
      </c>
      <c r="I34" s="587">
        <f t="shared" si="7"/>
        <v>1142</v>
      </c>
      <c r="J34" s="587">
        <f t="shared" si="7"/>
        <v>-571</v>
      </c>
      <c r="K34" s="587">
        <f t="shared" si="7"/>
        <v>0</v>
      </c>
      <c r="L34" s="650">
        <f t="shared" si="1"/>
        <v>40263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2" t="s">
        <v>977</v>
      </c>
      <c r="B38" s="703">
        <f>pdeReportingDate</f>
        <v>43494</v>
      </c>
      <c r="C38" s="703"/>
      <c r="D38" s="703"/>
      <c r="E38" s="703"/>
      <c r="F38" s="703"/>
      <c r="G38" s="703"/>
      <c r="H38" s="703"/>
      <c r="M38" s="169"/>
    </row>
    <row r="39" spans="1:13" ht="1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3" t="s">
        <v>8</v>
      </c>
      <c r="B40" s="704" t="str">
        <f>authorName</f>
        <v>Валентина Димитрова</v>
      </c>
      <c r="C40" s="704"/>
      <c r="D40" s="704"/>
      <c r="E40" s="704"/>
      <c r="F40" s="704"/>
      <c r="G40" s="704"/>
      <c r="H40" s="704"/>
      <c r="M40" s="169"/>
    </row>
    <row r="41" spans="1:13" ht="1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3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">
      <c r="A43" s="694"/>
      <c r="B43" s="706" t="str">
        <f>Начална!B17</f>
        <v>Виктория Миткова</v>
      </c>
      <c r="C43" s="702"/>
      <c r="D43" s="702"/>
      <c r="E43" s="702"/>
      <c r="F43" s="574"/>
      <c r="G43" s="45"/>
      <c r="H43" s="42"/>
      <c r="M43" s="169"/>
    </row>
    <row r="44" spans="1:13" ht="15">
      <c r="A44" s="694"/>
      <c r="B44" s="702"/>
      <c r="C44" s="702"/>
      <c r="D44" s="702"/>
      <c r="E44" s="702"/>
      <c r="F44" s="574"/>
      <c r="G44" s="45"/>
      <c r="H44" s="42"/>
      <c r="M44" s="169"/>
    </row>
    <row r="45" spans="1:13" ht="15">
      <c r="A45" s="694"/>
      <c r="B45" s="702"/>
      <c r="C45" s="702"/>
      <c r="D45" s="702"/>
      <c r="E45" s="702"/>
      <c r="F45" s="574"/>
      <c r="G45" s="45"/>
      <c r="H45" s="42"/>
      <c r="M45" s="169"/>
    </row>
    <row r="46" spans="1:13" ht="15">
      <c r="A46" s="694"/>
      <c r="B46" s="702"/>
      <c r="C46" s="702"/>
      <c r="D46" s="702"/>
      <c r="E46" s="702"/>
      <c r="F46" s="574"/>
      <c r="G46" s="45"/>
      <c r="H46" s="42"/>
      <c r="M46" s="169"/>
    </row>
    <row r="47" spans="1:13" ht="15">
      <c r="A47" s="694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4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4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41" sqref="E4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">
      <c r="A13" s="677" t="s">
        <v>999</v>
      </c>
      <c r="B13" s="678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">
      <c r="A16" s="677" t="s">
        <v>1005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">
      <c r="A17" s="677" t="s">
        <v>1006</v>
      </c>
      <c r="B17" s="678"/>
      <c r="C17" s="92">
        <v>14</v>
      </c>
      <c r="D17" s="92">
        <v>70</v>
      </c>
      <c r="E17" s="92"/>
      <c r="F17" s="469">
        <f t="shared" si="0"/>
        <v>14</v>
      </c>
    </row>
    <row r="18" spans="1:6" ht="1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3484</v>
      </c>
      <c r="D27" s="472"/>
      <c r="E27" s="472">
        <f>SUM(E12:E26)</f>
        <v>0</v>
      </c>
      <c r="F27" s="472">
        <f>SUM(F12:F26)</f>
        <v>3484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">
      <c r="A64" s="677" t="s">
        <v>1003</v>
      </c>
      <c r="B64" s="678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3488</v>
      </c>
      <c r="D79" s="472"/>
      <c r="E79" s="472">
        <f>E78+E61+E44+E27</f>
        <v>0</v>
      </c>
      <c r="F79" s="472">
        <f>F78+F61+F44+F27</f>
        <v>3488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2" t="s">
        <v>977</v>
      </c>
      <c r="B151" s="703">
        <f>pdeReportingDate</f>
        <v>43494</v>
      </c>
      <c r="C151" s="703"/>
      <c r="D151" s="703"/>
      <c r="E151" s="703"/>
      <c r="F151" s="703"/>
      <c r="G151" s="703"/>
      <c r="H151" s="703"/>
    </row>
    <row r="152" spans="1:8" ht="15">
      <c r="A152" s="692"/>
      <c r="B152" s="52"/>
      <c r="C152" s="52"/>
      <c r="D152" s="52"/>
      <c r="E152" s="52"/>
      <c r="F152" s="52"/>
      <c r="G152" s="52"/>
      <c r="H152" s="52"/>
    </row>
    <row r="153" spans="1:8" ht="15">
      <c r="A153" s="693" t="s">
        <v>8</v>
      </c>
      <c r="B153" s="704" t="str">
        <f>authorName</f>
        <v>Валентина Димитрова</v>
      </c>
      <c r="C153" s="704"/>
      <c r="D153" s="704"/>
      <c r="E153" s="704"/>
      <c r="F153" s="704"/>
      <c r="G153" s="704"/>
      <c r="H153" s="704"/>
    </row>
    <row r="154" spans="1:8" ht="15">
      <c r="A154" s="693"/>
      <c r="B154" s="80"/>
      <c r="C154" s="80"/>
      <c r="D154" s="80"/>
      <c r="E154" s="80"/>
      <c r="F154" s="80"/>
      <c r="G154" s="80"/>
      <c r="H154" s="80"/>
    </row>
    <row r="155" spans="1:8" ht="15">
      <c r="A155" s="693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">
      <c r="A156" s="694"/>
      <c r="B156" s="706" t="str">
        <f>Начална!B17</f>
        <v>Виктория Миткова</v>
      </c>
      <c r="C156" s="702"/>
      <c r="D156" s="702"/>
      <c r="E156" s="702"/>
      <c r="F156" s="574"/>
      <c r="G156" s="45"/>
      <c r="H156" s="42"/>
    </row>
    <row r="157" spans="1:8" ht="15">
      <c r="A157" s="694"/>
      <c r="B157" s="702"/>
      <c r="C157" s="702"/>
      <c r="D157" s="702"/>
      <c r="E157" s="702"/>
      <c r="F157" s="574"/>
      <c r="G157" s="45"/>
      <c r="H157" s="42"/>
    </row>
    <row r="158" spans="1:8" ht="15">
      <c r="A158" s="694"/>
      <c r="B158" s="702"/>
      <c r="C158" s="702"/>
      <c r="D158" s="702"/>
      <c r="E158" s="702"/>
      <c r="F158" s="574"/>
      <c r="G158" s="45"/>
      <c r="H158" s="42"/>
    </row>
    <row r="159" spans="1:8" ht="15">
      <c r="A159" s="694"/>
      <c r="B159" s="702"/>
      <c r="C159" s="702"/>
      <c r="D159" s="702"/>
      <c r="E159" s="702"/>
      <c r="F159" s="574"/>
      <c r="G159" s="45"/>
      <c r="H159" s="42"/>
    </row>
    <row r="160" spans="1:8" ht="15">
      <c r="A160" s="694"/>
      <c r="B160" s="702"/>
      <c r="C160" s="702"/>
      <c r="D160" s="702"/>
      <c r="E160" s="702"/>
      <c r="F160" s="574"/>
      <c r="G160" s="45"/>
      <c r="H160" s="42"/>
    </row>
    <row r="161" spans="1:8" ht="15">
      <c r="A161" s="694"/>
      <c r="B161" s="702"/>
      <c r="C161" s="702"/>
      <c r="D161" s="702"/>
      <c r="E161" s="702"/>
      <c r="F161" s="574"/>
      <c r="G161" s="45"/>
      <c r="H161" s="42"/>
    </row>
    <row r="162" spans="1:8" ht="15">
      <c r="A162" s="694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E24" sqref="E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4302</v>
      </c>
      <c r="E13" s="328">
        <f>16+10+47+15</f>
        <v>88</v>
      </c>
      <c r="F13" s="328"/>
      <c r="G13" s="329">
        <f t="shared" si="2"/>
        <v>4390</v>
      </c>
      <c r="H13" s="328"/>
      <c r="I13" s="328"/>
      <c r="J13" s="329">
        <f t="shared" si="3"/>
        <v>4390</v>
      </c>
      <c r="K13" s="328">
        <v>4065</v>
      </c>
      <c r="L13" s="328">
        <f>40+23</f>
        <v>63</v>
      </c>
      <c r="M13" s="328"/>
      <c r="N13" s="329">
        <f t="shared" si="4"/>
        <v>4128</v>
      </c>
      <c r="O13" s="328"/>
      <c r="P13" s="328"/>
      <c r="Q13" s="329">
        <f t="shared" si="0"/>
        <v>4128</v>
      </c>
      <c r="R13" s="340">
        <f t="shared" si="1"/>
        <v>262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156</v>
      </c>
      <c r="E15" s="328"/>
      <c r="F15" s="328"/>
      <c r="G15" s="329">
        <f t="shared" si="2"/>
        <v>156</v>
      </c>
      <c r="H15" s="328"/>
      <c r="I15" s="328"/>
      <c r="J15" s="329">
        <f t="shared" si="3"/>
        <v>156</v>
      </c>
      <c r="K15" s="328">
        <v>114</v>
      </c>
      <c r="L15" s="328">
        <v>13</v>
      </c>
      <c r="M15" s="328"/>
      <c r="N15" s="329">
        <f t="shared" si="4"/>
        <v>127</v>
      </c>
      <c r="O15" s="328"/>
      <c r="P15" s="328"/>
      <c r="Q15" s="329">
        <f t="shared" si="0"/>
        <v>127</v>
      </c>
      <c r="R15" s="340">
        <f t="shared" si="1"/>
        <v>29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971</v>
      </c>
      <c r="E16" s="328">
        <v>16</v>
      </c>
      <c r="F16" s="328"/>
      <c r="G16" s="329">
        <f t="shared" si="2"/>
        <v>987</v>
      </c>
      <c r="H16" s="328"/>
      <c r="I16" s="328"/>
      <c r="J16" s="329">
        <f t="shared" si="3"/>
        <v>987</v>
      </c>
      <c r="K16" s="328">
        <v>682</v>
      </c>
      <c r="L16" s="328">
        <v>87</v>
      </c>
      <c r="M16" s="328"/>
      <c r="N16" s="329">
        <f t="shared" si="4"/>
        <v>769</v>
      </c>
      <c r="O16" s="328"/>
      <c r="P16" s="328"/>
      <c r="Q16" s="329">
        <f t="shared" si="0"/>
        <v>769</v>
      </c>
      <c r="R16" s="340">
        <f t="shared" si="1"/>
        <v>218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13</v>
      </c>
      <c r="E17" s="328">
        <v>12</v>
      </c>
      <c r="F17" s="328">
        <v>25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5442</v>
      </c>
      <c r="E19" s="330">
        <f>SUM(E11:E18)</f>
        <v>116</v>
      </c>
      <c r="F19" s="330">
        <f>SUM(F11:F18)</f>
        <v>25</v>
      </c>
      <c r="G19" s="329">
        <f t="shared" si="2"/>
        <v>5533</v>
      </c>
      <c r="H19" s="330">
        <f>SUM(H11:H18)</f>
        <v>0</v>
      </c>
      <c r="I19" s="330">
        <f>SUM(I11:I18)</f>
        <v>0</v>
      </c>
      <c r="J19" s="329">
        <f t="shared" si="3"/>
        <v>5533</v>
      </c>
      <c r="K19" s="330">
        <f>SUM(K11:K18)</f>
        <v>4861</v>
      </c>
      <c r="L19" s="330">
        <f>SUM(L11:L18)</f>
        <v>163</v>
      </c>
      <c r="M19" s="330">
        <f>SUM(M11:M18)</f>
        <v>0</v>
      </c>
      <c r="N19" s="329">
        <f t="shared" si="4"/>
        <v>5024</v>
      </c>
      <c r="O19" s="330">
        <f>SUM(O11:O18)</f>
        <v>0</v>
      </c>
      <c r="P19" s="330">
        <f>SUM(P11:P18)</f>
        <v>0</v>
      </c>
      <c r="Q19" s="329">
        <f t="shared" si="0"/>
        <v>5024</v>
      </c>
      <c r="R19" s="340">
        <f t="shared" si="1"/>
        <v>509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>
        <v>12061</v>
      </c>
      <c r="E23" s="328">
        <f>654+57</f>
        <v>711</v>
      </c>
      <c r="F23" s="328"/>
      <c r="G23" s="329">
        <f t="shared" si="2"/>
        <v>12772</v>
      </c>
      <c r="H23" s="328"/>
      <c r="I23" s="328"/>
      <c r="J23" s="329">
        <f t="shared" si="3"/>
        <v>12772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12772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829</v>
      </c>
      <c r="E24" s="328"/>
      <c r="F24" s="328"/>
      <c r="G24" s="329">
        <f t="shared" si="2"/>
        <v>829</v>
      </c>
      <c r="H24" s="328"/>
      <c r="I24" s="328"/>
      <c r="J24" s="329">
        <f t="shared" si="3"/>
        <v>829</v>
      </c>
      <c r="K24" s="328">
        <v>782</v>
      </c>
      <c r="L24" s="328">
        <v>36</v>
      </c>
      <c r="M24" s="328"/>
      <c r="N24" s="329">
        <f t="shared" si="4"/>
        <v>818</v>
      </c>
      <c r="O24" s="328"/>
      <c r="P24" s="328"/>
      <c r="Q24" s="329">
        <f t="shared" si="0"/>
        <v>818</v>
      </c>
      <c r="R24" s="340">
        <f t="shared" si="1"/>
        <v>11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3988</v>
      </c>
      <c r="E26" s="328"/>
      <c r="F26" s="328"/>
      <c r="G26" s="329">
        <f t="shared" si="2"/>
        <v>3988</v>
      </c>
      <c r="H26" s="328"/>
      <c r="I26" s="328"/>
      <c r="J26" s="329">
        <f t="shared" si="3"/>
        <v>3988</v>
      </c>
      <c r="K26" s="328"/>
      <c r="L26" s="328">
        <v>1</v>
      </c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3987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16878</v>
      </c>
      <c r="E27" s="332">
        <f aca="true" t="shared" si="5" ref="E27:P27">SUM(E23:E26)</f>
        <v>711</v>
      </c>
      <c r="F27" s="332">
        <f t="shared" si="5"/>
        <v>0</v>
      </c>
      <c r="G27" s="333">
        <f t="shared" si="2"/>
        <v>17589</v>
      </c>
      <c r="H27" s="332">
        <f t="shared" si="5"/>
        <v>0</v>
      </c>
      <c r="I27" s="332">
        <f t="shared" si="5"/>
        <v>0</v>
      </c>
      <c r="J27" s="333">
        <f t="shared" si="3"/>
        <v>17589</v>
      </c>
      <c r="K27" s="332">
        <f t="shared" si="5"/>
        <v>782</v>
      </c>
      <c r="L27" s="332">
        <f t="shared" si="5"/>
        <v>37</v>
      </c>
      <c r="M27" s="332">
        <f t="shared" si="5"/>
        <v>0</v>
      </c>
      <c r="N27" s="333">
        <f t="shared" si="4"/>
        <v>819</v>
      </c>
      <c r="O27" s="332">
        <f t="shared" si="5"/>
        <v>0</v>
      </c>
      <c r="P27" s="332">
        <f t="shared" si="5"/>
        <v>0</v>
      </c>
      <c r="Q27" s="333">
        <f t="shared" si="0"/>
        <v>819</v>
      </c>
      <c r="R27" s="343">
        <f t="shared" si="1"/>
        <v>16770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3474</v>
      </c>
      <c r="E29" s="335">
        <f aca="true" t="shared" si="6" ref="E29:P29">SUM(E30:E33)</f>
        <v>14</v>
      </c>
      <c r="F29" s="335">
        <f t="shared" si="6"/>
        <v>0</v>
      </c>
      <c r="G29" s="336">
        <f t="shared" si="2"/>
        <v>3488</v>
      </c>
      <c r="H29" s="335">
        <f t="shared" si="6"/>
        <v>0</v>
      </c>
      <c r="I29" s="335">
        <f t="shared" si="6"/>
        <v>0</v>
      </c>
      <c r="J29" s="336">
        <f t="shared" si="3"/>
        <v>3488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3488</v>
      </c>
    </row>
    <row r="30" spans="1:18" ht="15">
      <c r="A30" s="339"/>
      <c r="B30" s="321" t="s">
        <v>108</v>
      </c>
      <c r="C30" s="152" t="s">
        <v>563</v>
      </c>
      <c r="D30" s="328">
        <v>3470</v>
      </c>
      <c r="E30" s="328">
        <v>14</v>
      </c>
      <c r="F30" s="328"/>
      <c r="G30" s="329">
        <f t="shared" si="2"/>
        <v>3484</v>
      </c>
      <c r="H30" s="328"/>
      <c r="I30" s="328"/>
      <c r="J30" s="329">
        <f t="shared" si="3"/>
        <v>3484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3484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3474</v>
      </c>
      <c r="E40" s="330">
        <f aca="true" t="shared" si="10" ref="E40:P40">E29+E34+E39</f>
        <v>14</v>
      </c>
      <c r="F40" s="330">
        <f t="shared" si="10"/>
        <v>0</v>
      </c>
      <c r="G40" s="329">
        <f t="shared" si="2"/>
        <v>3488</v>
      </c>
      <c r="H40" s="330">
        <f t="shared" si="10"/>
        <v>0</v>
      </c>
      <c r="I40" s="330">
        <f t="shared" si="10"/>
        <v>0</v>
      </c>
      <c r="J40" s="329">
        <f t="shared" si="3"/>
        <v>3488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3488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25902</v>
      </c>
      <c r="E42" s="349">
        <f>E19+E20+E21+E27+E40+E41</f>
        <v>841</v>
      </c>
      <c r="F42" s="349">
        <f aca="true" t="shared" si="11" ref="F42:R42">F19+F20+F21+F27+F40+F41</f>
        <v>25</v>
      </c>
      <c r="G42" s="349">
        <f t="shared" si="11"/>
        <v>26718</v>
      </c>
      <c r="H42" s="349">
        <f t="shared" si="11"/>
        <v>0</v>
      </c>
      <c r="I42" s="349">
        <f t="shared" si="11"/>
        <v>0</v>
      </c>
      <c r="J42" s="349">
        <f t="shared" si="11"/>
        <v>26718</v>
      </c>
      <c r="K42" s="349">
        <f t="shared" si="11"/>
        <v>5643</v>
      </c>
      <c r="L42" s="349">
        <f t="shared" si="11"/>
        <v>200</v>
      </c>
      <c r="M42" s="349">
        <f t="shared" si="11"/>
        <v>0</v>
      </c>
      <c r="N42" s="349">
        <f t="shared" si="11"/>
        <v>5843</v>
      </c>
      <c r="O42" s="349">
        <f t="shared" si="11"/>
        <v>0</v>
      </c>
      <c r="P42" s="349">
        <f t="shared" si="11"/>
        <v>0</v>
      </c>
      <c r="Q42" s="349">
        <f t="shared" si="11"/>
        <v>5843</v>
      </c>
      <c r="R42" s="350">
        <f t="shared" si="11"/>
        <v>20875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2" t="s">
        <v>977</v>
      </c>
      <c r="C45" s="703">
        <f>pdeReportingDate</f>
        <v>43494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2"/>
      <c r="C46" s="52"/>
      <c r="D46" s="52"/>
      <c r="E46" s="52"/>
      <c r="F46" s="52"/>
      <c r="G46" s="52"/>
      <c r="H46" s="52"/>
      <c r="I46" s="52"/>
    </row>
    <row r="47" spans="2:9" ht="15">
      <c r="B47" s="693" t="s">
        <v>8</v>
      </c>
      <c r="C47" s="704" t="str">
        <f>authorName</f>
        <v>Валентина Димитрова</v>
      </c>
      <c r="D47" s="704"/>
      <c r="E47" s="704"/>
      <c r="F47" s="704"/>
      <c r="G47" s="704"/>
      <c r="H47" s="704"/>
      <c r="I47" s="704"/>
    </row>
    <row r="48" spans="2:9" ht="15">
      <c r="B48" s="693"/>
      <c r="C48" s="80"/>
      <c r="D48" s="80"/>
      <c r="E48" s="80"/>
      <c r="F48" s="80"/>
      <c r="G48" s="80"/>
      <c r="H48" s="80"/>
      <c r="I48" s="80"/>
    </row>
    <row r="49" spans="2:9" ht="15">
      <c r="B49" s="693" t="s">
        <v>920</v>
      </c>
      <c r="C49" s="705"/>
      <c r="D49" s="705"/>
      <c r="E49" s="705"/>
      <c r="F49" s="705"/>
      <c r="G49" s="705"/>
      <c r="H49" s="705"/>
      <c r="I49" s="705"/>
    </row>
    <row r="50" spans="2:9" ht="15">
      <c r="B50" s="694"/>
      <c r="C50" s="706" t="str">
        <f>Начална!B17</f>
        <v>Виктория Миткова</v>
      </c>
      <c r="D50" s="702"/>
      <c r="E50" s="702"/>
      <c r="F50" s="702"/>
      <c r="G50" s="574"/>
      <c r="H50" s="45"/>
      <c r="I50" s="42"/>
    </row>
    <row r="51" spans="2:9" ht="15">
      <c r="B51" s="694"/>
      <c r="C51" s="702"/>
      <c r="D51" s="702"/>
      <c r="E51" s="702"/>
      <c r="F51" s="702"/>
      <c r="G51" s="574"/>
      <c r="H51" s="45"/>
      <c r="I51" s="42"/>
    </row>
    <row r="52" spans="2:9" ht="15">
      <c r="B52" s="694"/>
      <c r="C52" s="702"/>
      <c r="D52" s="702"/>
      <c r="E52" s="702"/>
      <c r="F52" s="702"/>
      <c r="G52" s="574"/>
      <c r="H52" s="45"/>
      <c r="I52" s="42"/>
    </row>
    <row r="53" spans="2:9" ht="15">
      <c r="B53" s="694"/>
      <c r="C53" s="702"/>
      <c r="D53" s="702"/>
      <c r="E53" s="702"/>
      <c r="F53" s="702"/>
      <c r="G53" s="574"/>
      <c r="H53" s="45"/>
      <c r="I53" s="42"/>
    </row>
    <row r="54" spans="2:9" ht="15">
      <c r="B54" s="694"/>
      <c r="C54" s="702"/>
      <c r="D54" s="702"/>
      <c r="E54" s="702"/>
      <c r="F54" s="702"/>
      <c r="G54" s="574"/>
      <c r="H54" s="45"/>
      <c r="I54" s="42"/>
    </row>
    <row r="55" spans="2:9" ht="15">
      <c r="B55" s="694"/>
      <c r="C55" s="702"/>
      <c r="D55" s="702"/>
      <c r="E55" s="702"/>
      <c r="F55" s="702"/>
      <c r="G55" s="574"/>
      <c r="H55" s="45"/>
      <c r="I55" s="42"/>
    </row>
    <row r="56" spans="2:9" ht="15">
      <c r="B56" s="694"/>
      <c r="C56" s="702"/>
      <c r="D56" s="702"/>
      <c r="E56" s="702"/>
      <c r="F56" s="702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9">
      <selection activeCell="C87" sqref="C8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3484</v>
      </c>
      <c r="D13" s="362">
        <f>SUM(D14:D16)</f>
        <v>0</v>
      </c>
      <c r="E13" s="369">
        <f>SUM(E14:E16)</f>
        <v>3484</v>
      </c>
      <c r="F13" s="133"/>
    </row>
    <row r="14" spans="1:6" ht="15">
      <c r="A14" s="370" t="s">
        <v>596</v>
      </c>
      <c r="B14" s="135" t="s">
        <v>597</v>
      </c>
      <c r="C14" s="368">
        <v>3484</v>
      </c>
      <c r="D14" s="368"/>
      <c r="E14" s="369">
        <f aca="true" t="shared" si="0" ref="E14:E44">C14-D14</f>
        <v>3484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3484</v>
      </c>
      <c r="D21" s="440">
        <f>D13+D17+D18</f>
        <v>0</v>
      </c>
      <c r="E21" s="441">
        <f>E13+E17+E18</f>
        <v>3484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40</v>
      </c>
      <c r="D23" s="443"/>
      <c r="E23" s="442">
        <f t="shared" si="0"/>
        <v>40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6490</v>
      </c>
      <c r="D26" s="362">
        <f>SUM(D27:D29)</f>
        <v>6490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5527</v>
      </c>
      <c r="D27" s="368">
        <v>5527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963</v>
      </c>
      <c r="D28" s="368">
        <v>963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>
        <v>0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2843</v>
      </c>
      <c r="D30" s="368">
        <v>2843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66</v>
      </c>
      <c r="D31" s="368">
        <v>66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78</v>
      </c>
      <c r="D32" s="368">
        <v>78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>
        <v>5</v>
      </c>
      <c r="D36" s="368">
        <v>5</v>
      </c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12183</v>
      </c>
      <c r="D40" s="362">
        <f>SUM(D41:D44)</f>
        <v>12183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12183</v>
      </c>
      <c r="D44" s="368">
        <v>12183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21693</v>
      </c>
      <c r="D45" s="438">
        <f>D26+D30+D31+D33+D32+D34+D35+D40</f>
        <v>21693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25217</v>
      </c>
      <c r="D46" s="444">
        <f>D45+D23+D21+D11</f>
        <v>21693</v>
      </c>
      <c r="E46" s="445">
        <f>E45+E23+E21+E11</f>
        <v>3524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10</v>
      </c>
      <c r="D70" s="197"/>
      <c r="E70" s="136">
        <f t="shared" si="1"/>
        <v>10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3657</v>
      </c>
      <c r="D73" s="137">
        <f>SUM(D74:D76)</f>
        <v>3657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3657</v>
      </c>
      <c r="D74" s="197">
        <v>3657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3503</v>
      </c>
      <c r="D87" s="134">
        <f>SUM(D88:D92)+D96</f>
        <v>3503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2061</v>
      </c>
      <c r="D89" s="197">
        <v>2061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42</v>
      </c>
      <c r="D90" s="197">
        <v>42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461</v>
      </c>
      <c r="D91" s="197">
        <v>461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444</v>
      </c>
      <c r="D92" s="138">
        <f>SUM(D93:D95)</f>
        <v>444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264</v>
      </c>
      <c r="D94" s="197">
        <v>264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180</v>
      </c>
      <c r="D95" s="197">
        <v>180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495</v>
      </c>
      <c r="D96" s="197">
        <v>495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462</v>
      </c>
      <c r="D97" s="197">
        <v>462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7622</v>
      </c>
      <c r="D98" s="433">
        <f>D87+D82+D77+D73+D97</f>
        <v>7622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7632</v>
      </c>
      <c r="D99" s="427">
        <f>D98+D70+D68</f>
        <v>7622</v>
      </c>
      <c r="E99" s="427">
        <f>E98+E70+E68</f>
        <v>10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2" t="s">
        <v>977</v>
      </c>
      <c r="B111" s="703">
        <f>pdeReportingDate</f>
        <v>43494</v>
      </c>
      <c r="C111" s="703"/>
      <c r="D111" s="703"/>
      <c r="E111" s="703"/>
      <c r="F111" s="703"/>
      <c r="G111" s="52"/>
      <c r="H111" s="52"/>
    </row>
    <row r="112" spans="1:8" ht="15">
      <c r="A112" s="692"/>
      <c r="B112" s="703"/>
      <c r="C112" s="703"/>
      <c r="D112" s="703"/>
      <c r="E112" s="703"/>
      <c r="F112" s="703"/>
      <c r="G112" s="52"/>
      <c r="H112" s="52"/>
    </row>
    <row r="113" spans="1:8" ht="15">
      <c r="A113" s="693" t="s">
        <v>8</v>
      </c>
      <c r="B113" s="704" t="str">
        <f>authorName</f>
        <v>Валентина Димитрова</v>
      </c>
      <c r="C113" s="704"/>
      <c r="D113" s="704"/>
      <c r="E113" s="704"/>
      <c r="F113" s="704"/>
      <c r="G113" s="80"/>
      <c r="H113" s="80"/>
    </row>
    <row r="114" spans="1:8" ht="15">
      <c r="A114" s="693"/>
      <c r="B114" s="704"/>
      <c r="C114" s="704"/>
      <c r="D114" s="704"/>
      <c r="E114" s="704"/>
      <c r="F114" s="704"/>
      <c r="G114" s="80"/>
      <c r="H114" s="80"/>
    </row>
    <row r="115" spans="1:8" ht="15">
      <c r="A115" s="693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4"/>
      <c r="B116" s="706" t="str">
        <f>Начална!B17</f>
        <v>Виктория Миткова</v>
      </c>
      <c r="C116" s="702"/>
      <c r="D116" s="702"/>
      <c r="E116" s="702"/>
      <c r="F116" s="702"/>
      <c r="G116" s="694"/>
      <c r="H116" s="694"/>
    </row>
    <row r="117" spans="1:8" ht="15.75" customHeight="1">
      <c r="A117" s="694"/>
      <c r="B117" s="702"/>
      <c r="C117" s="702"/>
      <c r="D117" s="702"/>
      <c r="E117" s="702"/>
      <c r="F117" s="702"/>
      <c r="G117" s="694"/>
      <c r="H117" s="694"/>
    </row>
    <row r="118" spans="1:8" ht="15.75" customHeight="1">
      <c r="A118" s="694"/>
      <c r="B118" s="702"/>
      <c r="C118" s="702"/>
      <c r="D118" s="702"/>
      <c r="E118" s="702"/>
      <c r="F118" s="702"/>
      <c r="G118" s="694"/>
      <c r="H118" s="694"/>
    </row>
    <row r="119" spans="1:8" ht="15.75" customHeight="1">
      <c r="A119" s="694"/>
      <c r="B119" s="702"/>
      <c r="C119" s="702"/>
      <c r="D119" s="702"/>
      <c r="E119" s="702"/>
      <c r="F119" s="702"/>
      <c r="G119" s="694"/>
      <c r="H119" s="694"/>
    </row>
    <row r="120" spans="1:8" ht="15">
      <c r="A120" s="694"/>
      <c r="B120" s="702"/>
      <c r="C120" s="702"/>
      <c r="D120" s="702"/>
      <c r="E120" s="702"/>
      <c r="F120" s="702"/>
      <c r="G120" s="694"/>
      <c r="H120" s="694"/>
    </row>
    <row r="121" spans="1:8" ht="15">
      <c r="A121" s="694"/>
      <c r="B121" s="702"/>
      <c r="C121" s="702"/>
      <c r="D121" s="702"/>
      <c r="E121" s="702"/>
      <c r="F121" s="702"/>
      <c r="G121" s="694"/>
      <c r="H121" s="694"/>
    </row>
    <row r="122" spans="1:8" ht="15">
      <c r="A122" s="694"/>
      <c r="B122" s="702"/>
      <c r="C122" s="702"/>
      <c r="D122" s="702"/>
      <c r="E122" s="702"/>
      <c r="F122" s="702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8" sqref="A8:A1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2" t="s">
        <v>977</v>
      </c>
      <c r="B31" s="703">
        <f>pdeReportingDate</f>
        <v>43494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2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3" t="s">
        <v>8</v>
      </c>
      <c r="B33" s="704" t="str">
        <f>authorName</f>
        <v>Валентина Димитрова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3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06" t="str">
        <f>Начална!B17</f>
        <v>Виктория Миткова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4"/>
      <c r="B37" s="702"/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4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4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4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4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4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Petya Petkova</cp:lastModifiedBy>
  <cp:lastPrinted>2018-04-30T13:36:02Z</cp:lastPrinted>
  <dcterms:created xsi:type="dcterms:W3CDTF">2006-09-16T00:00:00Z</dcterms:created>
  <dcterms:modified xsi:type="dcterms:W3CDTF">2019-01-30T18:00:16Z</dcterms:modified>
  <cp:category/>
  <cp:version/>
  <cp:contentType/>
  <cp:contentStatus/>
</cp:coreProperties>
</file>