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<sst xmlns="http://schemas.openxmlformats.org/spreadsheetml/2006/main" count="1064" uniqueCount="904">
  <si>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</si>
  <si>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</si>
  <si>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</si>
  <si>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</si>
  <si>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</si>
  <si>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</si>
  <si>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</si>
  <si>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</si>
  <si>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</si>
  <si>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</si>
  <si>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</si>
  <si>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</si>
  <si>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</si>
  <si>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</si>
  <si>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</si>
  <si>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</si>
  <si>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</si>
  <si>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</si>
  <si>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</si>
  <si>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</si>
  <si>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</si>
  <si>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</si>
  <si>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</si>
  <si>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</si>
  <si>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</si>
  <si>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</si>
  <si>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</si>
  <si>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</si>
  <si>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</si>
  <si>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</si>
  <si>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</si>
  <si>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</si>
  <si>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</si>
  <si>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</si>
  <si>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</si>
  <si>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</si>
  <si>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</si>
  <si>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</si>
  <si>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</si>
  <si>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</si>
  <si>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</si>
  <si>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</si>
  <si>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</si>
  <si>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</si>
  <si>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</si>
  <si>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</si>
  <si>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</si>
  <si>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</si>
  <si>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</si>
  <si>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</si>
  <si>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</si>
  <si>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</si>
  <si>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</si>
  <si>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</si>
  <si>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</si>
  <si>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</si>
  <si>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</si>
  <si>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</si>
  <si>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</si>
  <si>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</si>
  <si>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</si>
  <si>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</si>
  <si>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</si>
  <si>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</si>
  <si>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</si>
  <si>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</si>
  <si>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</si>
  <si>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</si>
  <si>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</si>
  <si>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</si>
  <si>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</si>
  <si>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</si>
  <si>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</si>
  <si>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</si>
  <si>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</si>
  <si>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</si>
  <si>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</si>
  <si>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</si>
  <si>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</si>
  <si>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</si>
  <si>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</si>
  <si>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</si>
  <si>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</si>
  <si>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</si>
  <si>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</si>
  <si>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</si>
  <si>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</si>
  <si>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</si>
  <si>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</si>
  <si>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</si>
  <si>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</si>
  <si>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</si>
  <si>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</si>
  <si>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</si>
  <si>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</si>
  <si>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</si>
  <si>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</si>
  <si>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</si>
  <si>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</si>
  <si>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</si>
  <si>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</si>
  <si>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</si>
  <si>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</si>
  <si>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</si>
  <si>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</si>
  <si>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</si>
  <si>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</si>
  <si>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</si>
  <si>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</si>
  <si>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</si>
  <si>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</si>
  <si>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</si>
  <si>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</si>
  <si>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</si>
  <si>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</si>
  <si>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</si>
  <si>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</si>
  <si>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</si>
  <si>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</si>
  <si>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</si>
  <si>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</si>
  <si>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</si>
  <si>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</si>
  <si>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</si>
  <si>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</si>
  <si>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</si>
  <si>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</si>
  <si>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</si>
  <si>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</si>
  <si>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</si>
  <si>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</si>
  <si>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</si>
  <si>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</si>
  <si>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</si>
  <si>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</si>
  <si>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</si>
  <si>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</si>
  <si>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</si>
  <si>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</si>
  <si>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</si>
  <si>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</si>
  <si>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</si>
  <si>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</si>
  <si>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</si>
  <si>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</si>
  <si>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</si>
  <si>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</si>
  <si>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</si>
  <si>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</si>
  <si>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</si>
  <si>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</si>
  <si>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</si>
  <si>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</si>
  <si>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</si>
  <si>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</si>
  <si>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</si>
  <si>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</si>
  <si>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</si>
  <si>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</si>
  <si>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</si>
  <si>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</si>
  <si>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</si>
  <si>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</si>
  <si>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</si>
  <si>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</si>
  <si>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</si>
  <si>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</si>
  <si>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</si>
  <si>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</si>
  <si>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</si>
  <si>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</si>
  <si>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</si>
  <si>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</si>
  <si>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</si>
  <si>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</si>
  <si>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</si>
  <si>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</si>
  <si>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</si>
  <si>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</si>
  <si>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</si>
  <si>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</si>
  <si>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</si>
  <si>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</si>
  <si>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</si>
  <si>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</si>
  <si>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</si>
  <si>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</si>
  <si>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</si>
  <si>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</si>
  <si>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</si>
  <si>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</si>
  <si>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</si>
  <si>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</si>
  <si>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</si>
  <si>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</si>
  <si>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</si>
  <si>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</si>
  <si>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</si>
  <si>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</si>
  <si>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</si>
  <si>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</si>
  <si>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</si>
  <si>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</si>
  <si>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</si>
  <si>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</si>
  <si>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</si>
  <si>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</si>
  <si>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</si>
  <si>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</si>
  <si>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</si>
  <si>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</si>
  <si>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</si>
  <si>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</si>
  <si>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</si>
  <si>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</si>
  <si>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</si>
  <si>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</si>
  <si>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</si>
  <si>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</si>
  <si>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</si>
  <si>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</si>
  <si>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</si>
  <si>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</si>
  <si>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</si>
  <si>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</si>
  <si>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</si>
  <si>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</si>
  <si>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</si>
  <si>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</si>
  <si>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</si>
  <si>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</si>
  <si>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</si>
  <si>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</si>
  <si>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</si>
  <si>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</si>
  <si>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</si>
  <si>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</si>
  <si>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</si>
  <si>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</si>
  <si>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</si>
  <si>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</si>
  <si>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</si>
  <si>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</si>
  <si>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</si>
  <si>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</si>
  <si>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</si>
  <si>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</si>
  <si>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</si>
  <si>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</si>
  <si>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</si>
  <si>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</si>
  <si>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</si>
  <si>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</si>
  <si>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</si>
  <si>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</si>
  <si>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</si>
  <si>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</si>
  <si>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</si>
  <si>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</si>
  <si>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</si>
  <si>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</si>
  <si>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</si>
  <si>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</si>
  <si>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</si>
  <si>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</si>
  <si>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</si>
  <si>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</si>
  <si>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</si>
  <si>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</si>
  <si>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</si>
  <si>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</si>
  <si>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</si>
  <si>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</si>
  <si>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</si>
  <si>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</si>
  <si>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</si>
  <si>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</si>
  <si>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</si>
  <si>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</si>
  <si>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</si>
  <si>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</si>
  <si>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</si>
  <si>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</si>
  <si>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</si>
  <si>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</si>
  <si>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</si>
  <si>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</si>
  <si>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</si>
  <si>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</si>
  <si>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</si>
  <si>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</si>
  <si>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</si>
  <si>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</si>
  <si>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</si>
  <si>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</si>
  <si>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</si>
  <si>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</si>
  <si>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</si>
  <si>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</si>
  <si>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</si>
  <si>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</si>
  <si>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</si>
  <si>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</si>
  <si>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</si>
  <si>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</si>
  <si>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</si>
  <si>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</si>
  <si>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</si>
  <si>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</si>
  <si>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</si>
  <si>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</si>
  <si>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</si>
  <si>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</si>
  <si>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</si>
  <si>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</si>
  <si>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</si>
  <si>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</si>
  <si>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</si>
  <si>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</si>
  <si>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</si>
  <si>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</si>
  <si>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</si>
  <si>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</si>
  <si>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</si>
  <si>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</si>
  <si>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</si>
  <si>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</si>
  <si>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</si>
  <si>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</si>
  <si>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</si>
  <si>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</si>
  <si>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</si>
  <si>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</si>
  <si>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</si>
  <si>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</si>
  <si>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</si>
  <si>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</si>
  <si>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</si>
  <si>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</si>
  <si>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</si>
  <si>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</si>
  <si>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</si>
  <si>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</si>
  <si>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</si>
  <si>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</si>
  <si>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</si>
  <si>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</si>
  <si>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</si>
  <si>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</si>
  <si>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</si>
  <si>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</si>
  <si>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</si>
  <si>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</si>
  <si>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</si>
  <si>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</si>
  <si>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</si>
  <si>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</si>
  <si>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</si>
  <si>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</si>
  <si>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</si>
  <si>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</si>
  <si>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</si>
  <si>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</si>
  <si>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</si>
  <si>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</si>
  <si>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</si>
  <si>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</si>
  <si>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</si>
  <si>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</si>
  <si>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</si>
  <si>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</si>
  <si>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</si>
  <si>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</si>
  <si>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</si>
  <si>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</si>
  <si>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</si>
  <si>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</si>
  <si>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</si>
  <si>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</si>
  <si>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</si>
  <si>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</si>
  <si>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</si>
  <si>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</si>
  <si>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</si>
  <si>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</si>
  <si>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</si>
  <si>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</si>
  <si>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</si>
  <si>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</si>
  <si>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</si>
  <si>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</si>
  <si>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</si>
  <si>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</si>
  <si>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</si>
  <si>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</si>
  <si>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</si>
  <si>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</si>
  <si>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</si>
  <si>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</si>
  <si>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</si>
  <si>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</si>
  <si>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</si>
  <si>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</si>
  <si>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</si>
  <si>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</si>
  <si>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</si>
  <si>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</si>
  <si>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</si>
  <si>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</si>
  <si>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</si>
  <si>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</si>
  <si>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</si>
  <si>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</si>
  <si>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</si>
  <si>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</si>
  <si>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</si>
  <si>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</si>
  <si>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</si>
  <si>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</si>
  <si>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</si>
  <si>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</si>
  <si>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</si>
  <si>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</si>
  <si>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</si>
  <si>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</si>
  <si>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</si>
  <si>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</si>
  <si>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</si>
  <si>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</si>
  <si>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</si>
  <si>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</si>
  <si>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</si>
  <si>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</si>
  <si>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</si>
  <si>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</si>
  <si>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</si>
  <si>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</si>
  <si>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</si>
  <si>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</si>
  <si>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</si>
  <si>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</si>
  <si>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</si>
  <si>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</si>
  <si>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</si>
  <si>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</si>
  <si>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</si>
  <si>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</si>
  <si>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</si>
  <si>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</si>
  <si>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</si>
  <si>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</si>
  <si>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</si>
  <si>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</si>
  <si>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</si>
  <si>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</si>
  <si>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</si>
  <si>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</si>
  <si>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</si>
  <si>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</si>
  <si>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</si>
  <si>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</si>
  <si>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</si>
  <si>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</si>
  <si>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</si>
  <si>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</si>
  <si>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</si>
  <si>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</si>
  <si>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</si>
  <si>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</si>
  <si>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</si>
  <si>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</si>
  <si>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</si>
  <si>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</si>
  <si>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</si>
  <si>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</si>
  <si>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</si>
  <si>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</si>
  <si>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</si>
  <si>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</si>
  <si>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</si>
  <si>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</si>
  <si>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</si>
  <si>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</si>
  <si>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</si>
  <si>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</si>
  <si>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</si>
  <si>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</si>
  <si>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</si>
  <si>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</si>
  <si>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</si>
  <si>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</si>
  <si>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</si>
  <si>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</si>
  <si>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</si>
  <si>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</si>
  <si>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</si>
  <si>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</si>
  <si>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</si>
  <si>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</si>
  <si>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</si>
  <si>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</si>
  <si>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</si>
  <si>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</si>
  <si>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</si>
  <si>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</si>
  <si>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</si>
  <si>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</si>
  <si>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</si>
  <si>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</si>
  <si>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</si>
  <si>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</si>
  <si>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</si>
  <si>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</si>
  <si>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</si>
  <si>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</si>
  <si>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</si>
  <si>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</si>
  <si>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</si>
  <si>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</si>
  <si>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</si>
  <si>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</si>
  <si>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</si>
  <si>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</si>
  <si>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</si>
  <si>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</si>
  <si>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</si>
  <si>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</si>
  <si>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</si>
  <si>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</si>
  <si>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</si>
  <si>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</si>
  <si>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</si>
  <si>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</si>
  <si>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</si>
  <si>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</si>
  <si>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</si>
  <si>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</si>
  <si>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</si>
  <si>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</si>
  <si>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</si>
  <si>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</si>
  <si>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</si>
  <si>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</si>
  <si>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</si>
  <si>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</si>
  <si>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</si>
  <si>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</si>
  <si>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</si>
  <si>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</si>
  <si>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</si>
  <si>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</si>
  <si>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</si>
  <si>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</si>
  <si>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</si>
  <si>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</si>
  <si>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</si>
  <si>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</si>
  <si>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</si>
  <si>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</si>
  <si>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</si>
  <si>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</si>
  <si>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</si>
  <si>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</si>
  <si>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</si>
  <si>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</si>
  <si>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</si>
  <si>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</si>
  <si>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</si>
  <si>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</si>
  <si>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</si>
  <si>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</si>
  <si>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</si>
  <si>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</si>
  <si>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</si>
  <si>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</si>
  <si>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</si>
  <si>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</si>
  <si>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</si>
  <si>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</si>
  <si>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</si>
  <si>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</si>
  <si>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</si>
  <si>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</si>
  <si>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</si>
  <si>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</si>
  <si>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</si>
  <si>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</si>
  <si>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</si>
  <si>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</si>
  <si>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</si>
  <si>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</si>
  <si>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</si>
  <si>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</si>
  <si>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</si>
  <si>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</si>
  <si>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</si>
  <si>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</si>
  <si>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</si>
  <si>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</si>
  <si>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</si>
  <si>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</si>
  <si>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</si>
  <si>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</si>
  <si>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</si>
  <si>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</si>
  <si>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</si>
  <si>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</si>
  <si>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</si>
  <si>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</si>
  <si>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</si>
  <si>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</si>
  <si>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</si>
  <si>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</si>
  <si>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</si>
  <si>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</si>
  <si>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</si>
  <si>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</si>
  <si>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</si>
  <si>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</si>
  <si>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</si>
  <si>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</si>
  <si>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</si>
  <si>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</si>
  <si>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</si>
  <si>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</si>
  <si>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</si>
  <si>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</si>
  <si>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</si>
  <si>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</si>
  <si>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</si>
  <si>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</si>
  <si>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</si>
  <si>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</si>
  <si>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</si>
  <si>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</si>
  <si>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</si>
  <si>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</si>
  <si>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</si>
  <si>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</si>
  <si>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</si>
  <si>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</si>
  <si>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</si>
  <si>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</si>
  <si>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</si>
  <si>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</si>
  <si>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</si>
  <si>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</si>
  <si>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</si>
  <si>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</si>
  <si>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</si>
  <si>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</si>
  <si>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</si>
  <si>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</si>
  <si>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</si>
  <si>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</si>
  <si>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</si>
  <si>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</si>
  <si>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</si>
  <si>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</si>
  <si>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</si>
  <si>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</si>
  <si>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</si>
  <si>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</si>
  <si>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</si>
  <si>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</si>
  <si>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</si>
  <si>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</si>
  <si>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</si>
  <si>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</si>
  <si>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</si>
  <si>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</si>
  <si>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</si>
  <si>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</si>
  <si>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</si>
  <si>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</si>
  <si>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</si>
  <si>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</si>
  <si>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</si>
  <si>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</si>
  <si>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</si>
  <si>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</si>
  <si>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</si>
  <si>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</si>
  <si>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</si>
  <si>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</si>
  <si>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</si>
  <si>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</si>
  <si>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</si>
  <si>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</si>
  <si>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</si>
  <si>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</si>
  <si>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</si>
  <si>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</si>
  <si>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</si>
  <si>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</si>
  <si>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</si>
  <si>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</si>
  <si>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</si>
  <si>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</si>
  <si>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</si>
  <si>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</si>
  <si>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</si>
  <si>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</si>
  <si>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</si>
  <si>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</si>
  <si>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</si>
  <si>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</si>
  <si>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</si>
  <si>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</si>
  <si>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</si>
  <si>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</si>
  <si>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</si>
  <si>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</si>
  <si>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</si>
  <si>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</si>
  <si>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</si>
  <si>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</si>
  <si>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</si>
  <si>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</si>
  <si>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</si>
  <si>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</si>
  <si>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</si>
  <si>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</si>
  <si>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</si>
  <si>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</si>
  <si>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</si>
  <si>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</si>
  <si>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</si>
  <si>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</si>
  <si>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</si>
  <si>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</si>
  <si>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</si>
  <si>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</si>
  <si>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</si>
  <si>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</si>
  <si>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</si>
  <si>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</si>
  <si>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</si>
  <si>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</si>
  <si>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</si>
  <si>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</si>
  <si>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</si>
  <si>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</si>
  <si>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</si>
  <si>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</si>
  <si>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</si>
  <si>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</si>
  <si>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</si>
  <si>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</si>
  <si>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</si>
  <si>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</si>
  <si>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</si>
  <si>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</si>
  <si>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</si>
  <si>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</si>
  <si>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</si>
  <si>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</si>
  <si>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</si>
  <si>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</si>
  <si>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</si>
  <si>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</si>
  <si>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</si>
  <si>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</si>
  <si>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</si>
  <si>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</si>
  <si>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</si>
  <si>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</si>
  <si>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</si>
  <si>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</si>
  <si>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</si>
  <si>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</si>
  <si>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</si>
  <si>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</si>
  <si>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</si>
  <si>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</si>
  <si>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</si>
  <si>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</si>
  <si>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</si>
  <si>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</si>
  <si>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</si>
  <si>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</si>
  <si>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</si>
  <si>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</si>
  <si>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</si>
  <si>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</si>
  <si>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</si>
  <si>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</si>
  <si>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</si>
  <si>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</si>
  <si>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</si>
  <si>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</si>
  <si>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</si>
  <si>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</si>
  <si>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</si>
  <si>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</si>
  <si>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</si>
  <si>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</si>
  <si>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</si>
  <si>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</si>
  <si>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</si>
  <si>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</si>
  <si>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</si>
  <si>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</si>
  <si>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</si>
  <si>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</si>
  <si>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</si>
  <si>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</si>
  <si>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</si>
  <si>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</si>
  <si>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</si>
  <si>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</si>
  <si>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</si>
  <si>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</si>
  <si>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</si>
  <si>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</si>
  <si>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</si>
  <si>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</si>
  <si>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</si>
  <si>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</si>
  <si>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</si>
  <si>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</si>
  <si>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</si>
  <si>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</si>
  <si>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</si>
  <si>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</si>
  <si>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</si>
  <si>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</si>
  <si>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</si>
  <si>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</si>
  <si>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</si>
  <si>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</si>
  <si>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</si>
  <si>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</si>
  <si>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</si>
  <si>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</si>
  <si>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</si>
  <si>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</si>
  <si>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</si>
  <si>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</si>
  <si>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</si>
  <si>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</si>
  <si>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</si>
  <si>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</si>
  <si>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</si>
  <si>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</si>
  <si>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</si>
  <si>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</si>
  <si>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</si>
  <si>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</si>
  <si>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</si>
  <si>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</si>
  <si>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</si>
  <si>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</si>
  <si>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</si>
  <si>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</si>
  <si>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</si>
  <si>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</si>
  <si>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</si>
  <si>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</si>
  <si>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</si>
  <si>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</si>
  <si>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</si>
  <si>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</si>
  <si>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</si>
  <si>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</si>
  <si>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</si>
  <si>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</si>
  <si>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</si>
  <si>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</si>
  <si>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</si>
  <si>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</si>
  <si>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</si>
  <si>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</si>
  <si>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</si>
  <si>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</si>
  <si>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</si>
  <si>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</si>
  <si>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</si>
  <si>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</si>
  <si>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</si>
  <si>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</si>
  <si>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</si>
  <si>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</si>
  <si>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</si>
  <si>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</si>
  <si>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</si>
  <si>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</si>
  <si>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</si>
  <si>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</si>
  <si>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2. Марциана Шипинг Лтд</t>
  </si>
  <si>
    <t>3. Емона Шипинг Лтд</t>
  </si>
  <si>
    <t>4.Други</t>
  </si>
  <si>
    <t xml:space="preserve">Вид на отчета: </t>
  </si>
  <si>
    <t>5.ВИК САНДВИК ИХБ ДИЗАЙН</t>
  </si>
  <si>
    <t xml:space="preserve"> към 31  декември  2007 г.</t>
  </si>
  <si>
    <t>Дата на съставяне: 25.04.2008 г.</t>
  </si>
  <si>
    <t>25.04.2008г.</t>
  </si>
  <si>
    <t xml:space="preserve">Дата на съставяне: 25.04. 2008 г.                                      </t>
  </si>
  <si>
    <t xml:space="preserve">Дата  на съставяне:25.04.2008г                                                                                                                          </t>
  </si>
  <si>
    <t xml:space="preserve">Дата на съставяне:25.04.2008                    </t>
  </si>
  <si>
    <t>Дата на съставяне:25.04.2008 г.</t>
  </si>
  <si>
    <r>
      <t xml:space="preserve">Дата на съставяне: </t>
    </r>
    <r>
      <rPr>
        <sz val="10"/>
        <rFont val="Times New Roman"/>
        <family val="1"/>
      </rPr>
      <t>25.04.2008 г.</t>
    </r>
  </si>
  <si>
    <t xml:space="preserve">Е. Парични средства в края на периода  без блокирани пар.средства , </t>
  </si>
  <si>
    <t>Забележка: данните в 2006 год са реклафицирани с цел по ясно представяне</t>
  </si>
</sst>
</file>

<file path=xl/styles.xml><?xml version="1.0" encoding="utf-8"?>
<styleSheet xmlns="http://schemas.openxmlformats.org/spreadsheetml/2006/main">
  <numFmts count="3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7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853</v>
      </c>
      <c r="F3" s="217" t="s">
        <v>2</v>
      </c>
      <c r="G3" s="172"/>
      <c r="H3" s="461">
        <v>121631219</v>
      </c>
    </row>
    <row r="4" spans="1:8" ht="15">
      <c r="A4" s="581" t="s">
        <v>892</v>
      </c>
      <c r="B4" s="587"/>
      <c r="C4" s="587"/>
      <c r="D4" s="587"/>
      <c r="E4" s="504" t="s">
        <v>872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894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43185</v>
      </c>
      <c r="D11" s="151">
        <v>8729</v>
      </c>
      <c r="E11" s="237" t="s">
        <v>21</v>
      </c>
      <c r="F11" s="242" t="s">
        <v>22</v>
      </c>
      <c r="G11" s="152">
        <v>43756</v>
      </c>
      <c r="H11" s="152">
        <v>21003</v>
      </c>
    </row>
    <row r="12" spans="1:8" ht="15">
      <c r="A12" s="235" t="s">
        <v>23</v>
      </c>
      <c r="B12" s="241" t="s">
        <v>24</v>
      </c>
      <c r="C12" s="151">
        <v>33441</v>
      </c>
      <c r="D12" s="151">
        <v>21179</v>
      </c>
      <c r="E12" s="237" t="s">
        <v>25</v>
      </c>
      <c r="F12" s="242" t="s">
        <v>26</v>
      </c>
      <c r="G12" s="153">
        <v>43756</v>
      </c>
      <c r="H12" s="153">
        <v>21003</v>
      </c>
    </row>
    <row r="13" spans="1:8" ht="15">
      <c r="A13" s="235" t="s">
        <v>27</v>
      </c>
      <c r="B13" s="241" t="s">
        <v>28</v>
      </c>
      <c r="C13" s="151">
        <v>14011</v>
      </c>
      <c r="D13" s="151">
        <v>11941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14171</v>
      </c>
      <c r="D14" s="151">
        <v>12125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1613</v>
      </c>
      <c r="D15" s="151">
        <v>979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368</v>
      </c>
      <c r="D16" s="151">
        <v>265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12166</v>
      </c>
      <c r="D17" s="151">
        <v>833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21003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227</v>
      </c>
      <c r="D18" s="151">
        <v>185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119182</v>
      </c>
      <c r="D19" s="155">
        <f>SUM(D11:D18)</f>
        <v>56236</v>
      </c>
      <c r="E19" s="237" t="s">
        <v>52</v>
      </c>
      <c r="F19" s="242" t="s">
        <v>53</v>
      </c>
      <c r="G19" s="152">
        <v>24503</v>
      </c>
      <c r="H19" s="152">
        <v>48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36</v>
      </c>
      <c r="D20" s="151">
        <v>155</v>
      </c>
      <c r="E20" s="237" t="s">
        <v>56</v>
      </c>
      <c r="F20" s="242" t="s">
        <v>57</v>
      </c>
      <c r="G20" s="158">
        <v>42749</v>
      </c>
      <c r="H20" s="158">
        <v>7321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8520</v>
      </c>
      <c r="H21" s="156">
        <f>SUM(H22:H24)</f>
        <v>7927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3024</v>
      </c>
      <c r="H22" s="152">
        <v>2539</v>
      </c>
    </row>
    <row r="23" spans="1:13" ht="15">
      <c r="A23" s="235" t="s">
        <v>65</v>
      </c>
      <c r="B23" s="241" t="s">
        <v>66</v>
      </c>
      <c r="C23" s="151">
        <v>454</v>
      </c>
      <c r="D23" s="151">
        <v>59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261</v>
      </c>
      <c r="D24" s="151">
        <v>351</v>
      </c>
      <c r="E24" s="237" t="s">
        <v>71</v>
      </c>
      <c r="F24" s="242" t="s">
        <v>72</v>
      </c>
      <c r="G24" s="152">
        <v>5496</v>
      </c>
      <c r="H24" s="152">
        <v>5388</v>
      </c>
    </row>
    <row r="25" spans="1:18" ht="15">
      <c r="A25" s="235" t="s">
        <v>73</v>
      </c>
      <c r="B25" s="241" t="s">
        <v>74</v>
      </c>
      <c r="C25" s="151">
        <v>8</v>
      </c>
      <c r="D25" s="151">
        <v>23</v>
      </c>
      <c r="E25" s="253" t="s">
        <v>75</v>
      </c>
      <c r="F25" s="245" t="s">
        <v>76</v>
      </c>
      <c r="G25" s="154">
        <f>G19+G20+G21</f>
        <v>75772</v>
      </c>
      <c r="H25" s="154">
        <f>H19+H20+H21</f>
        <v>15296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748</v>
      </c>
      <c r="D26" s="151">
        <v>244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1471</v>
      </c>
      <c r="D27" s="155">
        <f>SUM(D23:D26)</f>
        <v>677</v>
      </c>
      <c r="E27" s="253" t="s">
        <v>82</v>
      </c>
      <c r="F27" s="242" t="s">
        <v>83</v>
      </c>
      <c r="G27" s="154">
        <f>SUM(G28:G30)</f>
        <v>56624</v>
      </c>
      <c r="H27" s="154">
        <f>SUM(H28:H30)</f>
        <v>46709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60529</v>
      </c>
      <c r="H28" s="152">
        <v>51286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-3905</v>
      </c>
      <c r="H29" s="316">
        <v>-4577</v>
      </c>
      <c r="M29" s="157"/>
    </row>
    <row r="30" spans="1:8" ht="15">
      <c r="A30" s="235" t="s">
        <v>89</v>
      </c>
      <c r="B30" s="241" t="s">
        <v>90</v>
      </c>
      <c r="C30" s="151">
        <v>7840</v>
      </c>
      <c r="D30" s="151">
        <v>6318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12258</v>
      </c>
      <c r="H31" s="152">
        <v>9647</v>
      </c>
      <c r="M31" s="157"/>
    </row>
    <row r="32" spans="1:15" ht="15">
      <c r="A32" s="235" t="s">
        <v>97</v>
      </c>
      <c r="B32" s="250" t="s">
        <v>98</v>
      </c>
      <c r="C32" s="155">
        <f>C30+C31</f>
        <v>7840</v>
      </c>
      <c r="D32" s="155">
        <f>D30+D31</f>
        <v>6318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68882</v>
      </c>
      <c r="H33" s="154">
        <f>H27+H31+H32</f>
        <v>56356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11635</v>
      </c>
      <c r="D34" s="155">
        <f>SUM(D35:D38)</f>
        <v>9085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188410</v>
      </c>
      <c r="H36" s="154">
        <f>H25+H17+H33</f>
        <v>92655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11627</v>
      </c>
      <c r="D37" s="151">
        <v>9077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29155</v>
      </c>
      <c r="H39" s="158">
        <v>20903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7351</v>
      </c>
      <c r="H44" s="152">
        <v>6757</v>
      </c>
    </row>
    <row r="45" spans="1:15" ht="15">
      <c r="A45" s="235" t="s">
        <v>135</v>
      </c>
      <c r="B45" s="249" t="s">
        <v>136</v>
      </c>
      <c r="C45" s="155">
        <f>C34+C39+C44</f>
        <v>11635</v>
      </c>
      <c r="D45" s="155">
        <f>D34+D39+D44</f>
        <v>9085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7351</v>
      </c>
      <c r="H49" s="154">
        <f>SUM(H43:H48)</f>
        <v>6757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884</v>
      </c>
      <c r="D50" s="151">
        <v>1185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884</v>
      </c>
      <c r="D51" s="155">
        <f>SUM(D47:D50)</f>
        <v>1185</v>
      </c>
      <c r="E51" s="251" t="s">
        <v>156</v>
      </c>
      <c r="F51" s="245" t="s">
        <v>157</v>
      </c>
      <c r="G51" s="152">
        <v>600</v>
      </c>
      <c r="H51" s="152">
        <v>889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99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6046</v>
      </c>
      <c r="H53" s="152">
        <v>1136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186</v>
      </c>
      <c r="H54" s="152">
        <v>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141048</v>
      </c>
      <c r="D55" s="155">
        <f>D19+D20+D21+D27+D32+D45+D51+D53+D54</f>
        <v>73656</v>
      </c>
      <c r="E55" s="237" t="s">
        <v>171</v>
      </c>
      <c r="F55" s="261" t="s">
        <v>172</v>
      </c>
      <c r="G55" s="154">
        <f>G49+G51+G52+G53+G54</f>
        <v>14282</v>
      </c>
      <c r="H55" s="154">
        <f>H49+H51+H52+H53+H54</f>
        <v>8917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30167</v>
      </c>
      <c r="D58" s="151">
        <v>28784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1947</v>
      </c>
      <c r="D59" s="151">
        <v>2795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30</v>
      </c>
      <c r="E60" s="237" t="s">
        <v>184</v>
      </c>
      <c r="F60" s="242" t="s">
        <v>185</v>
      </c>
      <c r="G60" s="152">
        <v>4934</v>
      </c>
      <c r="H60" s="152">
        <v>8136</v>
      </c>
    </row>
    <row r="61" spans="1:18" ht="15">
      <c r="A61" s="235" t="s">
        <v>186</v>
      </c>
      <c r="B61" s="244" t="s">
        <v>187</v>
      </c>
      <c r="C61" s="151">
        <v>22649</v>
      </c>
      <c r="D61" s="151">
        <v>17950</v>
      </c>
      <c r="E61" s="243" t="s">
        <v>188</v>
      </c>
      <c r="F61" s="272" t="s">
        <v>189</v>
      </c>
      <c r="G61" s="154">
        <f>SUM(G62:G68)</f>
        <v>76423</v>
      </c>
      <c r="H61" s="154">
        <f>SUM(H62:H68)</f>
        <v>43186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109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1338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56103</v>
      </c>
      <c r="D64" s="155">
        <f>SUM(D58:D63)</f>
        <v>49559</v>
      </c>
      <c r="E64" s="237" t="s">
        <v>199</v>
      </c>
      <c r="F64" s="242" t="s">
        <v>200</v>
      </c>
      <c r="G64" s="152">
        <v>17800</v>
      </c>
      <c r="H64" s="152">
        <v>12592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54328</v>
      </c>
      <c r="H65" s="152">
        <v>26607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2447</v>
      </c>
      <c r="H66" s="152">
        <v>2270</v>
      </c>
    </row>
    <row r="67" spans="1:8" ht="15">
      <c r="A67" s="235" t="s">
        <v>206</v>
      </c>
      <c r="B67" s="241" t="s">
        <v>207</v>
      </c>
      <c r="C67" s="151">
        <v>326</v>
      </c>
      <c r="D67" s="151">
        <v>6298</v>
      </c>
      <c r="E67" s="237" t="s">
        <v>208</v>
      </c>
      <c r="F67" s="242" t="s">
        <v>209</v>
      </c>
      <c r="G67" s="152">
        <v>626</v>
      </c>
      <c r="H67" s="152">
        <v>722</v>
      </c>
    </row>
    <row r="68" spans="1:8" ht="15">
      <c r="A68" s="235" t="s">
        <v>210</v>
      </c>
      <c r="B68" s="241" t="s">
        <v>211</v>
      </c>
      <c r="C68" s="151">
        <v>11210</v>
      </c>
      <c r="D68" s="151">
        <v>22808</v>
      </c>
      <c r="E68" s="237" t="s">
        <v>212</v>
      </c>
      <c r="F68" s="242" t="s">
        <v>213</v>
      </c>
      <c r="G68" s="152">
        <v>1113</v>
      </c>
      <c r="H68" s="152">
        <v>995</v>
      </c>
    </row>
    <row r="69" spans="1:8" ht="15">
      <c r="A69" s="235" t="s">
        <v>214</v>
      </c>
      <c r="B69" s="241" t="s">
        <v>215</v>
      </c>
      <c r="C69" s="151">
        <v>16043</v>
      </c>
      <c r="D69" s="151">
        <v>789</v>
      </c>
      <c r="E69" s="251" t="s">
        <v>77</v>
      </c>
      <c r="F69" s="242" t="s">
        <v>216</v>
      </c>
      <c r="G69" s="152">
        <v>782</v>
      </c>
      <c r="H69" s="152">
        <v>1015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363</v>
      </c>
      <c r="H70" s="152">
        <v>106</v>
      </c>
    </row>
    <row r="71" spans="1:18" ht="15">
      <c r="A71" s="235" t="s">
        <v>221</v>
      </c>
      <c r="B71" s="241" t="s">
        <v>222</v>
      </c>
      <c r="C71" s="151">
        <v>28</v>
      </c>
      <c r="D71" s="151">
        <v>126</v>
      </c>
      <c r="E71" s="253" t="s">
        <v>45</v>
      </c>
      <c r="F71" s="273" t="s">
        <v>223</v>
      </c>
      <c r="G71" s="161">
        <f>G59+G60+G61+G69+G70</f>
        <v>82502</v>
      </c>
      <c r="H71" s="161">
        <f>H59+H60+H61+H69+H70</f>
        <v>52443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2632</v>
      </c>
      <c r="D72" s="151">
        <v>2188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359</v>
      </c>
      <c r="D74" s="151">
        <v>384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30598</v>
      </c>
      <c r="D75" s="155">
        <f>SUM(D67:D74)</f>
        <v>32593</v>
      </c>
      <c r="E75" s="251" t="s">
        <v>159</v>
      </c>
      <c r="F75" s="245" t="s">
        <v>233</v>
      </c>
      <c r="G75" s="152"/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1361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82502</v>
      </c>
      <c r="H79" s="162">
        <f>H71+H74+H75+H76</f>
        <v>52443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1361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1361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93</v>
      </c>
      <c r="D87" s="151">
        <v>411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47823</v>
      </c>
      <c r="D88" s="151">
        <v>12182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38340</v>
      </c>
      <c r="D89" s="151">
        <v>4717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86256</v>
      </c>
      <c r="D91" s="155">
        <f>SUM(D87:D90)</f>
        <v>17310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344</v>
      </c>
      <c r="D92" s="151">
        <v>439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173301</v>
      </c>
      <c r="D93" s="155">
        <f>D64+D75+D84+D91+D92</f>
        <v>101262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314349</v>
      </c>
      <c r="D94" s="164">
        <f>D93+D55</f>
        <v>174918</v>
      </c>
      <c r="E94" s="449" t="s">
        <v>269</v>
      </c>
      <c r="F94" s="289" t="s">
        <v>270</v>
      </c>
      <c r="G94" s="165">
        <f>G36+G39+G55+G79</f>
        <v>314349</v>
      </c>
      <c r="H94" s="165">
        <f>H36+H39+H55+H79</f>
        <v>174918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895</v>
      </c>
      <c r="B98" s="432"/>
      <c r="C98" s="585" t="s">
        <v>858</v>
      </c>
      <c r="D98" s="585"/>
      <c r="E98" s="585"/>
      <c r="F98" s="585" t="s">
        <v>868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5">
      <selection activeCell="A45" sqref="A45:E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31  декември  2007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92938</v>
      </c>
      <c r="D9" s="46">
        <v>75993</v>
      </c>
      <c r="E9" s="298" t="s">
        <v>283</v>
      </c>
      <c r="F9" s="549" t="s">
        <v>284</v>
      </c>
      <c r="G9" s="550">
        <v>127444</v>
      </c>
      <c r="H9" s="550">
        <v>110611</v>
      </c>
    </row>
    <row r="10" spans="1:8" ht="12">
      <c r="A10" s="298" t="s">
        <v>285</v>
      </c>
      <c r="B10" s="299" t="s">
        <v>286</v>
      </c>
      <c r="C10" s="46">
        <v>33048</v>
      </c>
      <c r="D10" s="46">
        <v>21027</v>
      </c>
      <c r="E10" s="298" t="s">
        <v>287</v>
      </c>
      <c r="F10" s="549" t="s">
        <v>288</v>
      </c>
      <c r="G10" s="550">
        <v>40</v>
      </c>
      <c r="H10" s="550">
        <v>117</v>
      </c>
    </row>
    <row r="11" spans="1:8" ht="12">
      <c r="A11" s="298" t="s">
        <v>289</v>
      </c>
      <c r="B11" s="299" t="s">
        <v>290</v>
      </c>
      <c r="C11" s="46">
        <v>4500</v>
      </c>
      <c r="D11" s="46">
        <v>3903</v>
      </c>
      <c r="E11" s="300" t="s">
        <v>291</v>
      </c>
      <c r="F11" s="549" t="s">
        <v>292</v>
      </c>
      <c r="G11" s="550">
        <v>16390</v>
      </c>
      <c r="H11" s="550">
        <v>18759</v>
      </c>
    </row>
    <row r="12" spans="1:8" ht="12">
      <c r="A12" s="298" t="s">
        <v>293</v>
      </c>
      <c r="B12" s="299" t="s">
        <v>294</v>
      </c>
      <c r="C12" s="46">
        <v>25110</v>
      </c>
      <c r="D12" s="46">
        <v>21742</v>
      </c>
      <c r="E12" s="300" t="s">
        <v>77</v>
      </c>
      <c r="F12" s="549" t="s">
        <v>295</v>
      </c>
      <c r="G12" s="550">
        <v>18519</v>
      </c>
      <c r="H12" s="550">
        <v>5601</v>
      </c>
    </row>
    <row r="13" spans="1:18" ht="12">
      <c r="A13" s="298" t="s">
        <v>296</v>
      </c>
      <c r="B13" s="299" t="s">
        <v>297</v>
      </c>
      <c r="C13" s="46">
        <v>6336</v>
      </c>
      <c r="D13" s="46">
        <v>5931</v>
      </c>
      <c r="E13" s="301" t="s">
        <v>50</v>
      </c>
      <c r="F13" s="551" t="s">
        <v>298</v>
      </c>
      <c r="G13" s="548">
        <f>SUM(G9:G12)</f>
        <v>162393</v>
      </c>
      <c r="H13" s="548">
        <f>SUM(H9:H12)</f>
        <v>135088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1862</v>
      </c>
      <c r="D14" s="46">
        <v>617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-17050</v>
      </c>
      <c r="D15" s="47">
        <v>-5830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3567</v>
      </c>
      <c r="D16" s="47">
        <v>3519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150311</v>
      </c>
      <c r="D19" s="49">
        <f>SUM(D9:D15)+D16</f>
        <v>126902</v>
      </c>
      <c r="E19" s="304" t="s">
        <v>315</v>
      </c>
      <c r="F19" s="552" t="s">
        <v>316</v>
      </c>
      <c r="G19" s="550">
        <v>746</v>
      </c>
      <c r="H19" s="550">
        <v>1280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543</v>
      </c>
      <c r="H20" s="550">
        <v>35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398</v>
      </c>
      <c r="H21" s="550">
        <v>1525</v>
      </c>
    </row>
    <row r="22" spans="1:8" ht="24">
      <c r="A22" s="304" t="s">
        <v>322</v>
      </c>
      <c r="B22" s="305" t="s">
        <v>323</v>
      </c>
      <c r="C22" s="46">
        <v>1163</v>
      </c>
      <c r="D22" s="46">
        <v>628</v>
      </c>
      <c r="E22" s="304" t="s">
        <v>324</v>
      </c>
      <c r="F22" s="552" t="s">
        <v>325</v>
      </c>
      <c r="G22" s="550">
        <v>3281</v>
      </c>
      <c r="H22" s="550">
        <v>3889</v>
      </c>
    </row>
    <row r="23" spans="1:8" ht="24">
      <c r="A23" s="298" t="s">
        <v>326</v>
      </c>
      <c r="B23" s="305" t="s">
        <v>327</v>
      </c>
      <c r="C23" s="46">
        <v>0</v>
      </c>
      <c r="D23" s="46"/>
      <c r="E23" s="298" t="s">
        <v>328</v>
      </c>
      <c r="F23" s="552" t="s">
        <v>329</v>
      </c>
      <c r="G23" s="550"/>
      <c r="H23" s="550">
        <v>0</v>
      </c>
    </row>
    <row r="24" spans="1:18" ht="12">
      <c r="A24" s="298" t="s">
        <v>330</v>
      </c>
      <c r="B24" s="305" t="s">
        <v>331</v>
      </c>
      <c r="C24" s="46">
        <v>3415</v>
      </c>
      <c r="D24" s="46">
        <v>3111</v>
      </c>
      <c r="E24" s="301" t="s">
        <v>102</v>
      </c>
      <c r="F24" s="554" t="s">
        <v>332</v>
      </c>
      <c r="G24" s="548">
        <f>SUM(G19:G23)</f>
        <v>4968</v>
      </c>
      <c r="H24" s="548">
        <f>SUM(H19:H23)</f>
        <v>6729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507</v>
      </c>
      <c r="D25" s="46">
        <v>323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5085</v>
      </c>
      <c r="D26" s="49">
        <f>SUM(D22:D25)</f>
        <v>4062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155396</v>
      </c>
      <c r="D28" s="50">
        <f>D26+D19</f>
        <v>130964</v>
      </c>
      <c r="E28" s="127" t="s">
        <v>337</v>
      </c>
      <c r="F28" s="554" t="s">
        <v>338</v>
      </c>
      <c r="G28" s="548">
        <f>G13+G15+G24</f>
        <v>167361</v>
      </c>
      <c r="H28" s="548">
        <f>H13+H15+H24</f>
        <v>141817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11965</v>
      </c>
      <c r="D30" s="50">
        <f>IF((H28-D28)&gt;0,H28-D28,0)</f>
        <v>10853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847</v>
      </c>
      <c r="F31" s="552" t="s">
        <v>344</v>
      </c>
      <c r="G31" s="550">
        <v>2424</v>
      </c>
      <c r="H31" s="550">
        <v>1972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155396</v>
      </c>
      <c r="D33" s="49">
        <f>D28+D31+D32</f>
        <v>130964</v>
      </c>
      <c r="E33" s="127" t="s">
        <v>351</v>
      </c>
      <c r="F33" s="554" t="s">
        <v>352</v>
      </c>
      <c r="G33" s="53">
        <f>G32+G31+G28</f>
        <v>169785</v>
      </c>
      <c r="H33" s="53">
        <f>H32+H31+H28</f>
        <v>143789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14389</v>
      </c>
      <c r="D34" s="50">
        <f>IF((H33-D33)&gt;0,H33-D33,0)</f>
        <v>12825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1051</v>
      </c>
      <c r="D35" s="49">
        <f>D36+D37+D38</f>
        <v>1789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1204</v>
      </c>
      <c r="D36" s="46">
        <v>1434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-153</v>
      </c>
      <c r="D37" s="430">
        <v>355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13338</v>
      </c>
      <c r="D39" s="460">
        <f>+IF((H33-D33-D35)&gt;0,H33-D33-D35,0)</f>
        <v>11036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1080</v>
      </c>
      <c r="D40" s="51">
        <v>1389</v>
      </c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12258</v>
      </c>
      <c r="D41" s="52">
        <f>IF(D39-D40&gt;0,D39-D40,0)</f>
        <v>9647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169785</v>
      </c>
      <c r="D42" s="53">
        <f>D33+D35+D39</f>
        <v>143789</v>
      </c>
      <c r="E42" s="128" t="s">
        <v>378</v>
      </c>
      <c r="F42" s="129" t="s">
        <v>379</v>
      </c>
      <c r="G42" s="53">
        <f>G39+G33</f>
        <v>169785</v>
      </c>
      <c r="H42" s="53">
        <f>H39+H33</f>
        <v>143789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851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896</v>
      </c>
      <c r="C48" s="427" t="s">
        <v>380</v>
      </c>
      <c r="D48" s="588" t="s">
        <v>854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9" t="s">
        <v>855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5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870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 декември  2007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165472</v>
      </c>
      <c r="D10" s="54">
        <v>141609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-149550</v>
      </c>
      <c r="D11" s="54">
        <v>-135666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-30857</v>
      </c>
      <c r="D13" s="54">
        <v>-25122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524</v>
      </c>
      <c r="D14" s="54">
        <v>7877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-1321</v>
      </c>
      <c r="D15" s="54">
        <v>-4664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722</v>
      </c>
      <c r="D16" s="54">
        <v>471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-926</v>
      </c>
      <c r="D17" s="54">
        <v>-934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-799</v>
      </c>
      <c r="D18" s="54">
        <v>-907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-1005</v>
      </c>
      <c r="D19" s="54">
        <v>-2767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-17740</v>
      </c>
      <c r="D20" s="55">
        <f>SUM(D10:D19)</f>
        <v>-20103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-7473</v>
      </c>
      <c r="D22" s="54">
        <v>-4174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16317</v>
      </c>
      <c r="D23" s="54">
        <v>23221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6552</v>
      </c>
      <c r="D25" s="54">
        <v>-6259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-8491</v>
      </c>
      <c r="D27" s="54">
        <v>-2026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1624</v>
      </c>
      <c r="D28" s="54">
        <v>1414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543</v>
      </c>
      <c r="D29" s="54">
        <v>35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9072</v>
      </c>
      <c r="D32" s="55">
        <f>SUM(D22:D31)</f>
        <v>12211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47123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29273</v>
      </c>
      <c r="D36" s="54">
        <v>10051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-24541</v>
      </c>
      <c r="D37" s="54">
        <v>-2885</v>
      </c>
      <c r="E37" s="130"/>
      <c r="F37" s="130"/>
    </row>
    <row r="38" spans="1:6" ht="12">
      <c r="A38" s="332" t="s">
        <v>438</v>
      </c>
      <c r="B38" s="333" t="s">
        <v>439</v>
      </c>
      <c r="C38" s="54">
        <v>-700</v>
      </c>
      <c r="D38" s="54">
        <v>-6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-1253</v>
      </c>
      <c r="D39" s="54">
        <v>-942</v>
      </c>
      <c r="E39" s="130"/>
      <c r="F39" s="130"/>
    </row>
    <row r="40" spans="1:6" ht="12">
      <c r="A40" s="332" t="s">
        <v>442</v>
      </c>
      <c r="B40" s="333" t="s">
        <v>443</v>
      </c>
      <c r="C40" s="54">
        <v>-267</v>
      </c>
      <c r="D40" s="54">
        <v>-287</v>
      </c>
      <c r="E40" s="130"/>
      <c r="F40" s="130"/>
    </row>
    <row r="41" spans="1:8" ht="12">
      <c r="A41" s="332" t="s">
        <v>444</v>
      </c>
      <c r="B41" s="333" t="s">
        <v>445</v>
      </c>
      <c r="C41" s="54">
        <v>-4</v>
      </c>
      <c r="D41" s="54">
        <v>79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49631</v>
      </c>
      <c r="D42" s="55">
        <f>SUM(D34:D41)</f>
        <v>6010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40963</v>
      </c>
      <c r="D43" s="55">
        <f>D42+D32+D20</f>
        <v>-1882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12593</v>
      </c>
      <c r="D44" s="132">
        <v>14475</v>
      </c>
      <c r="E44" s="130"/>
      <c r="F44" s="130"/>
      <c r="G44" s="133"/>
      <c r="H44" s="133"/>
    </row>
    <row r="45" spans="1:8" ht="12">
      <c r="A45" s="330" t="s">
        <v>902</v>
      </c>
      <c r="B45" s="338" t="s">
        <v>452</v>
      </c>
      <c r="C45" s="55">
        <f>C44+C43</f>
        <v>53556</v>
      </c>
      <c r="D45" s="55">
        <f>D44+D43</f>
        <v>12593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53556</v>
      </c>
      <c r="D46" s="56">
        <v>12593</v>
      </c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32700</v>
      </c>
      <c r="D47" s="56">
        <v>4717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897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868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12">
      <c r="A53" s="318" t="s">
        <v>903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F41" sqref="F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 декември  2007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21003</v>
      </c>
      <c r="D11" s="58">
        <f>'справка №1-БАЛАНС'!H19</f>
        <v>48</v>
      </c>
      <c r="E11" s="58">
        <f>'справка №1-БАЛАНС'!H20</f>
        <v>7321</v>
      </c>
      <c r="F11" s="58">
        <f>'справка №1-БАЛАНС'!H22</f>
        <v>2539</v>
      </c>
      <c r="G11" s="58">
        <f>'справка №1-БАЛАНС'!H23</f>
        <v>0</v>
      </c>
      <c r="H11" s="60">
        <v>5388</v>
      </c>
      <c r="I11" s="58">
        <f>'справка №1-БАЛАНС'!H28+'справка №1-БАЛАНС'!H31</f>
        <v>60933</v>
      </c>
      <c r="J11" s="58">
        <f>'справка №1-БАЛАНС'!H29+'справка №1-БАЛАНС'!H32</f>
        <v>-4577</v>
      </c>
      <c r="K11" s="60"/>
      <c r="L11" s="344">
        <f>SUM(C11:K11)</f>
        <v>92655</v>
      </c>
      <c r="M11" s="58">
        <f>'справка №1-БАЛАНС'!H39</f>
        <v>20903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21003</v>
      </c>
      <c r="D15" s="61">
        <f aca="true" t="shared" si="2" ref="D15:M15">D11+D12</f>
        <v>48</v>
      </c>
      <c r="E15" s="61">
        <f t="shared" si="2"/>
        <v>7321</v>
      </c>
      <c r="F15" s="61">
        <f t="shared" si="2"/>
        <v>2539</v>
      </c>
      <c r="G15" s="61">
        <f t="shared" si="2"/>
        <v>0</v>
      </c>
      <c r="H15" s="61">
        <f t="shared" si="2"/>
        <v>5388</v>
      </c>
      <c r="I15" s="61">
        <f t="shared" si="2"/>
        <v>60933</v>
      </c>
      <c r="J15" s="61">
        <f t="shared" si="2"/>
        <v>-4577</v>
      </c>
      <c r="K15" s="61">
        <f t="shared" si="2"/>
        <v>0</v>
      </c>
      <c r="L15" s="344">
        <f t="shared" si="1"/>
        <v>92655</v>
      </c>
      <c r="M15" s="61">
        <f t="shared" si="2"/>
        <v>20903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12258</v>
      </c>
      <c r="J16" s="345">
        <f>+'справка №1-БАЛАНС'!G32</f>
        <v>0</v>
      </c>
      <c r="K16" s="60"/>
      <c r="L16" s="344">
        <f t="shared" si="1"/>
        <v>12258</v>
      </c>
      <c r="M16" s="60">
        <v>1081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488</v>
      </c>
      <c r="G17" s="62">
        <f t="shared" si="3"/>
        <v>0</v>
      </c>
      <c r="H17" s="62">
        <f t="shared" si="3"/>
        <v>0</v>
      </c>
      <c r="I17" s="62">
        <f t="shared" si="3"/>
        <v>-488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-273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-273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488</v>
      </c>
      <c r="G19" s="60"/>
      <c r="H19" s="60"/>
      <c r="I19" s="60">
        <v>-488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-677</v>
      </c>
      <c r="J20" s="60">
        <v>677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39557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39557</v>
      </c>
      <c r="M21" s="59">
        <f t="shared" si="4"/>
        <v>11059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39557</v>
      </c>
      <c r="F22" s="185"/>
      <c r="G22" s="185"/>
      <c r="H22" s="185"/>
      <c r="I22" s="185">
        <v>0</v>
      </c>
      <c r="J22" s="185"/>
      <c r="K22" s="185"/>
      <c r="L22" s="344">
        <f t="shared" si="1"/>
        <v>39557</v>
      </c>
      <c r="M22" s="185">
        <v>11059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>
        <v>-3956</v>
      </c>
      <c r="F27" s="60"/>
      <c r="G27" s="60"/>
      <c r="H27" s="60"/>
      <c r="I27" s="60">
        <v>323</v>
      </c>
      <c r="J27" s="60">
        <v>0</v>
      </c>
      <c r="K27" s="60"/>
      <c r="L27" s="344">
        <f t="shared" si="1"/>
        <v>-3633</v>
      </c>
      <c r="M27" s="60">
        <v>-1106</v>
      </c>
      <c r="N27" s="11"/>
    </row>
    <row r="28" spans="1:14" ht="12">
      <c r="A28" s="12" t="s">
        <v>509</v>
      </c>
      <c r="B28" s="8" t="s">
        <v>510</v>
      </c>
      <c r="C28" s="60">
        <v>22753</v>
      </c>
      <c r="D28" s="60">
        <v>24455</v>
      </c>
      <c r="E28" s="60">
        <v>-173</v>
      </c>
      <c r="F28" s="60">
        <v>-3</v>
      </c>
      <c r="G28" s="60"/>
      <c r="H28" s="60">
        <v>108</v>
      </c>
      <c r="I28" s="60">
        <v>438</v>
      </c>
      <c r="J28" s="60">
        <v>-5</v>
      </c>
      <c r="K28" s="60"/>
      <c r="L28" s="344">
        <f t="shared" si="1"/>
        <v>47573</v>
      </c>
      <c r="M28" s="60">
        <v>-2509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42749</v>
      </c>
      <c r="F29" s="59">
        <f t="shared" si="6"/>
        <v>3024</v>
      </c>
      <c r="G29" s="59">
        <f t="shared" si="6"/>
        <v>0</v>
      </c>
      <c r="H29" s="59">
        <f t="shared" si="6"/>
        <v>5496</v>
      </c>
      <c r="I29" s="59">
        <f t="shared" si="6"/>
        <v>72787</v>
      </c>
      <c r="J29" s="59">
        <f t="shared" si="6"/>
        <v>-3905</v>
      </c>
      <c r="K29" s="59">
        <f t="shared" si="6"/>
        <v>0</v>
      </c>
      <c r="L29" s="344">
        <f t="shared" si="1"/>
        <v>188410</v>
      </c>
      <c r="M29" s="59">
        <f t="shared" si="6"/>
        <v>29155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42749</v>
      </c>
      <c r="F32" s="59">
        <f t="shared" si="7"/>
        <v>3024</v>
      </c>
      <c r="G32" s="59">
        <f t="shared" si="7"/>
        <v>0</v>
      </c>
      <c r="H32" s="59">
        <f t="shared" si="7"/>
        <v>5496</v>
      </c>
      <c r="I32" s="59">
        <f t="shared" si="7"/>
        <v>72787</v>
      </c>
      <c r="J32" s="59">
        <f t="shared" si="7"/>
        <v>-3905</v>
      </c>
      <c r="K32" s="59">
        <f t="shared" si="7"/>
        <v>0</v>
      </c>
      <c r="L32" s="344">
        <f t="shared" si="1"/>
        <v>188410</v>
      </c>
      <c r="M32" s="59">
        <f>M29+M30+M31</f>
        <v>29155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898</v>
      </c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  <oddFooter>&amp;L&amp;Z&amp;F&amp;F&amp;A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D45" sqref="D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 декември  2007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2" t="s">
        <v>461</v>
      </c>
      <c r="B5" s="603"/>
      <c r="C5" s="606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9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9" t="s">
        <v>526</v>
      </c>
      <c r="R5" s="599" t="s">
        <v>527</v>
      </c>
    </row>
    <row r="6" spans="1:18" s="100" customFormat="1" ht="48">
      <c r="A6" s="604"/>
      <c r="B6" s="605"/>
      <c r="C6" s="607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0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0"/>
      <c r="R6" s="600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8729</v>
      </c>
      <c r="E9" s="189"/>
      <c r="F9" s="189">
        <v>371</v>
      </c>
      <c r="G9" s="573">
        <f>D9+E9-F9</f>
        <v>8358</v>
      </c>
      <c r="H9" s="65">
        <v>34827</v>
      </c>
      <c r="I9" s="65"/>
      <c r="J9" s="74">
        <f>G9+H9-I9</f>
        <v>43185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43185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24301</v>
      </c>
      <c r="E10" s="189">
        <v>3290</v>
      </c>
      <c r="F10" s="189">
        <v>4499</v>
      </c>
      <c r="G10" s="573">
        <f>D10+E10-F10</f>
        <v>23092</v>
      </c>
      <c r="H10" s="65">
        <v>12851</v>
      </c>
      <c r="I10" s="65">
        <v>3815</v>
      </c>
      <c r="J10" s="74">
        <f aca="true" t="shared" si="2" ref="J10:J39">G10+H10-I10</f>
        <v>32128</v>
      </c>
      <c r="K10" s="65">
        <v>3122</v>
      </c>
      <c r="L10" s="65">
        <v>885</v>
      </c>
      <c r="M10" s="65">
        <v>1508</v>
      </c>
      <c r="N10" s="573">
        <f>K10+L10-M10</f>
        <v>2499</v>
      </c>
      <c r="O10" s="65"/>
      <c r="P10" s="65">
        <v>3812</v>
      </c>
      <c r="Q10" s="74">
        <f t="shared" si="0"/>
        <v>-1313</v>
      </c>
      <c r="R10" s="74">
        <f t="shared" si="1"/>
        <v>33441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19481</v>
      </c>
      <c r="E11" s="189">
        <v>3504</v>
      </c>
      <c r="F11" s="189">
        <v>318</v>
      </c>
      <c r="G11" s="74">
        <f aca="true" t="shared" si="3" ref="G11:G39">D11+E11-F11</f>
        <v>22667</v>
      </c>
      <c r="H11" s="65">
        <v>1068</v>
      </c>
      <c r="I11" s="65">
        <v>3593</v>
      </c>
      <c r="J11" s="74">
        <f t="shared" si="2"/>
        <v>20142</v>
      </c>
      <c r="K11" s="65">
        <v>7509</v>
      </c>
      <c r="L11" s="65">
        <v>2445</v>
      </c>
      <c r="M11" s="65">
        <v>229</v>
      </c>
      <c r="N11" s="573">
        <f aca="true" t="shared" si="4" ref="N11:N17">K11+L11-M11</f>
        <v>9725</v>
      </c>
      <c r="O11" s="65"/>
      <c r="P11" s="65">
        <v>3594</v>
      </c>
      <c r="Q11" s="74">
        <f t="shared" si="0"/>
        <v>6131</v>
      </c>
      <c r="R11" s="74">
        <f t="shared" si="1"/>
        <v>14011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13864</v>
      </c>
      <c r="E12" s="189">
        <v>2227</v>
      </c>
      <c r="F12" s="189">
        <v>1565</v>
      </c>
      <c r="G12" s="74">
        <f t="shared" si="3"/>
        <v>14526</v>
      </c>
      <c r="H12" s="65">
        <v>1830</v>
      </c>
      <c r="I12" s="65">
        <v>1467</v>
      </c>
      <c r="J12" s="74">
        <f t="shared" si="2"/>
        <v>14889</v>
      </c>
      <c r="K12" s="65">
        <v>1772</v>
      </c>
      <c r="L12" s="65">
        <v>577</v>
      </c>
      <c r="M12" s="65">
        <v>164</v>
      </c>
      <c r="N12" s="573">
        <f t="shared" si="4"/>
        <v>2185</v>
      </c>
      <c r="O12" s="65"/>
      <c r="P12" s="65">
        <v>1467</v>
      </c>
      <c r="Q12" s="74">
        <f t="shared" si="0"/>
        <v>718</v>
      </c>
      <c r="R12" s="74">
        <f t="shared" si="1"/>
        <v>14171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1961</v>
      </c>
      <c r="E13" s="189">
        <v>909</v>
      </c>
      <c r="F13" s="189">
        <v>132</v>
      </c>
      <c r="G13" s="74">
        <f t="shared" si="3"/>
        <v>2738</v>
      </c>
      <c r="H13" s="65">
        <v>36</v>
      </c>
      <c r="I13" s="65">
        <v>81</v>
      </c>
      <c r="J13" s="74">
        <f t="shared" si="2"/>
        <v>2693</v>
      </c>
      <c r="K13" s="65">
        <v>996</v>
      </c>
      <c r="L13" s="65">
        <v>281</v>
      </c>
      <c r="M13" s="65">
        <v>116</v>
      </c>
      <c r="N13" s="573">
        <f t="shared" si="4"/>
        <v>1161</v>
      </c>
      <c r="O13" s="65"/>
      <c r="P13" s="65">
        <v>81</v>
      </c>
      <c r="Q13" s="74">
        <f t="shared" si="0"/>
        <v>1080</v>
      </c>
      <c r="R13" s="74">
        <f t="shared" si="1"/>
        <v>1613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798</v>
      </c>
      <c r="E14" s="189">
        <v>145</v>
      </c>
      <c r="F14" s="189">
        <v>37</v>
      </c>
      <c r="G14" s="74">
        <f t="shared" si="3"/>
        <v>906</v>
      </c>
      <c r="H14" s="65"/>
      <c r="I14" s="65"/>
      <c r="J14" s="74">
        <f t="shared" si="2"/>
        <v>906</v>
      </c>
      <c r="K14" s="65">
        <v>462</v>
      </c>
      <c r="L14" s="65">
        <v>114</v>
      </c>
      <c r="M14" s="65">
        <v>38</v>
      </c>
      <c r="N14" s="573">
        <f t="shared" si="4"/>
        <v>538</v>
      </c>
      <c r="O14" s="65"/>
      <c r="P14" s="65"/>
      <c r="Q14" s="74">
        <f t="shared" si="0"/>
        <v>538</v>
      </c>
      <c r="R14" s="74">
        <f t="shared" si="1"/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>
        <v>832</v>
      </c>
      <c r="E15" s="457">
        <v>18957</v>
      </c>
      <c r="F15" s="457">
        <v>7623</v>
      </c>
      <c r="G15" s="74">
        <f t="shared" si="3"/>
        <v>12166</v>
      </c>
      <c r="H15" s="458"/>
      <c r="I15" s="458"/>
      <c r="J15" s="74">
        <f t="shared" si="2"/>
        <v>12166</v>
      </c>
      <c r="K15" s="458">
        <v>0</v>
      </c>
      <c r="L15" s="458"/>
      <c r="M15" s="458"/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12166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342</v>
      </c>
      <c r="E16" s="189">
        <v>85</v>
      </c>
      <c r="F16" s="189"/>
      <c r="G16" s="74">
        <f t="shared" si="3"/>
        <v>427</v>
      </c>
      <c r="H16" s="65"/>
      <c r="I16" s="65"/>
      <c r="J16" s="74">
        <f t="shared" si="2"/>
        <v>427</v>
      </c>
      <c r="K16" s="65">
        <v>171</v>
      </c>
      <c r="L16" s="65">
        <v>29</v>
      </c>
      <c r="M16" s="65"/>
      <c r="N16" s="573">
        <f t="shared" si="4"/>
        <v>200</v>
      </c>
      <c r="O16" s="65"/>
      <c r="P16" s="65"/>
      <c r="Q16" s="74">
        <f aca="true" t="shared" si="5" ref="Q16:Q25">N16+O16-P16</f>
        <v>200</v>
      </c>
      <c r="R16" s="74">
        <f t="shared" si="1"/>
        <v>227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70308</v>
      </c>
      <c r="E17" s="194">
        <f>SUM(E9:E16)</f>
        <v>29117</v>
      </c>
      <c r="F17" s="194">
        <f>SUM(F9:F16)</f>
        <v>14545</v>
      </c>
      <c r="G17" s="74">
        <f t="shared" si="3"/>
        <v>84880</v>
      </c>
      <c r="H17" s="75">
        <f>SUM(H9:H16)</f>
        <v>50612</v>
      </c>
      <c r="I17" s="75">
        <f>SUM(I9:I16)</f>
        <v>8956</v>
      </c>
      <c r="J17" s="74">
        <f t="shared" si="2"/>
        <v>126536</v>
      </c>
      <c r="K17" s="75">
        <f>SUM(K9:K16)</f>
        <v>14032</v>
      </c>
      <c r="L17" s="75">
        <f>SUM(L9:L16)</f>
        <v>4331</v>
      </c>
      <c r="M17" s="75">
        <f>SUM(M9:M16)</f>
        <v>2055</v>
      </c>
      <c r="N17" s="573">
        <f t="shared" si="4"/>
        <v>16308</v>
      </c>
      <c r="O17" s="75">
        <f>SUM(O9:O16)</f>
        <v>0</v>
      </c>
      <c r="P17" s="75">
        <f>SUM(P9:P16)</f>
        <v>8954</v>
      </c>
      <c r="Q17" s="74">
        <f t="shared" si="5"/>
        <v>7354</v>
      </c>
      <c r="R17" s="74">
        <f t="shared" si="1"/>
        <v>119182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176</v>
      </c>
      <c r="E18" s="187">
        <v>0</v>
      </c>
      <c r="F18" s="187">
        <v>137</v>
      </c>
      <c r="G18" s="74">
        <f t="shared" si="3"/>
        <v>39</v>
      </c>
      <c r="H18" s="63">
        <v>5</v>
      </c>
      <c r="I18" s="63">
        <v>8</v>
      </c>
      <c r="J18" s="74">
        <f t="shared" si="2"/>
        <v>36</v>
      </c>
      <c r="K18" s="63">
        <v>21</v>
      </c>
      <c r="L18" s="63">
        <v>8</v>
      </c>
      <c r="M18" s="63">
        <v>21</v>
      </c>
      <c r="N18" s="74">
        <f aca="true" t="shared" si="6" ref="N18:N39">K18+L18-M18</f>
        <v>8</v>
      </c>
      <c r="O18" s="63"/>
      <c r="P18" s="63">
        <v>8</v>
      </c>
      <c r="Q18" s="74">
        <f t="shared" si="5"/>
        <v>0</v>
      </c>
      <c r="R18" s="74">
        <f aca="true" t="shared" si="7" ref="R18:R25">J18-Q18</f>
        <v>36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132</v>
      </c>
      <c r="E21" s="189">
        <v>444</v>
      </c>
      <c r="F21" s="189">
        <v>21</v>
      </c>
      <c r="G21" s="74">
        <f t="shared" si="3"/>
        <v>555</v>
      </c>
      <c r="H21" s="65"/>
      <c r="I21" s="65"/>
      <c r="J21" s="74">
        <f t="shared" si="2"/>
        <v>555</v>
      </c>
      <c r="K21" s="65">
        <v>75</v>
      </c>
      <c r="L21" s="65">
        <v>30</v>
      </c>
      <c r="M21" s="65">
        <v>4</v>
      </c>
      <c r="N21" s="74">
        <f t="shared" si="6"/>
        <v>101</v>
      </c>
      <c r="O21" s="65"/>
      <c r="P21" s="65"/>
      <c r="Q21" s="74">
        <f t="shared" si="5"/>
        <v>101</v>
      </c>
      <c r="R21" s="74">
        <f t="shared" si="7"/>
        <v>454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546</v>
      </c>
      <c r="E22" s="189">
        <v>4</v>
      </c>
      <c r="F22" s="189"/>
      <c r="G22" s="74">
        <f t="shared" si="3"/>
        <v>550</v>
      </c>
      <c r="H22" s="65"/>
      <c r="I22" s="65"/>
      <c r="J22" s="74">
        <f t="shared" si="2"/>
        <v>550</v>
      </c>
      <c r="K22" s="65">
        <v>195</v>
      </c>
      <c r="L22" s="65">
        <v>94</v>
      </c>
      <c r="M22" s="65"/>
      <c r="N22" s="74">
        <f t="shared" si="6"/>
        <v>289</v>
      </c>
      <c r="O22" s="65"/>
      <c r="P22" s="65"/>
      <c r="Q22" s="74">
        <f t="shared" si="5"/>
        <v>289</v>
      </c>
      <c r="R22" s="74">
        <f t="shared" si="7"/>
        <v>261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/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109</v>
      </c>
      <c r="L23" s="65">
        <v>15</v>
      </c>
      <c r="M23" s="65"/>
      <c r="N23" s="74">
        <f t="shared" si="6"/>
        <v>124</v>
      </c>
      <c r="O23" s="65"/>
      <c r="P23" s="65"/>
      <c r="Q23" s="74">
        <f t="shared" si="5"/>
        <v>124</v>
      </c>
      <c r="R23" s="74">
        <f t="shared" si="7"/>
        <v>8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342</v>
      </c>
      <c r="E24" s="189">
        <v>533</v>
      </c>
      <c r="F24" s="189"/>
      <c r="G24" s="74">
        <f t="shared" si="3"/>
        <v>875</v>
      </c>
      <c r="H24" s="65"/>
      <c r="I24" s="65"/>
      <c r="J24" s="74">
        <f t="shared" si="2"/>
        <v>875</v>
      </c>
      <c r="K24" s="65">
        <v>97</v>
      </c>
      <c r="L24" s="65">
        <v>30</v>
      </c>
      <c r="M24" s="65"/>
      <c r="N24" s="74">
        <f t="shared" si="6"/>
        <v>127</v>
      </c>
      <c r="O24" s="65"/>
      <c r="P24" s="65"/>
      <c r="Q24" s="74">
        <f t="shared" si="5"/>
        <v>127</v>
      </c>
      <c r="R24" s="74">
        <f t="shared" si="7"/>
        <v>748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1152</v>
      </c>
      <c r="E25" s="190">
        <f aca="true" t="shared" si="8" ref="E25:P25">SUM(E21:E24)</f>
        <v>981</v>
      </c>
      <c r="F25" s="190">
        <f t="shared" si="8"/>
        <v>21</v>
      </c>
      <c r="G25" s="67">
        <f t="shared" si="3"/>
        <v>2112</v>
      </c>
      <c r="H25" s="66">
        <f t="shared" si="8"/>
        <v>0</v>
      </c>
      <c r="I25" s="66">
        <f t="shared" si="8"/>
        <v>0</v>
      </c>
      <c r="J25" s="67">
        <f t="shared" si="2"/>
        <v>2112</v>
      </c>
      <c r="K25" s="66">
        <f t="shared" si="8"/>
        <v>476</v>
      </c>
      <c r="L25" s="66">
        <f t="shared" si="8"/>
        <v>169</v>
      </c>
      <c r="M25" s="66">
        <f t="shared" si="8"/>
        <v>4</v>
      </c>
      <c r="N25" s="67">
        <f t="shared" si="6"/>
        <v>641</v>
      </c>
      <c r="O25" s="66">
        <f t="shared" si="8"/>
        <v>0</v>
      </c>
      <c r="P25" s="66">
        <f t="shared" si="8"/>
        <v>0</v>
      </c>
      <c r="Q25" s="67">
        <f t="shared" si="5"/>
        <v>641</v>
      </c>
      <c r="R25" s="67">
        <f t="shared" si="7"/>
        <v>1471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9085</v>
      </c>
      <c r="E27" s="192">
        <f aca="true" t="shared" si="9" ref="E27:P27">SUM(E28:E31)</f>
        <v>2550</v>
      </c>
      <c r="F27" s="192">
        <f t="shared" si="9"/>
        <v>0</v>
      </c>
      <c r="G27" s="71">
        <f t="shared" si="3"/>
        <v>11635</v>
      </c>
      <c r="H27" s="70">
        <f t="shared" si="9"/>
        <v>0</v>
      </c>
      <c r="I27" s="70">
        <f t="shared" si="9"/>
        <v>0</v>
      </c>
      <c r="J27" s="71">
        <f t="shared" si="2"/>
        <v>11635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11635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9077</v>
      </c>
      <c r="E30" s="189">
        <v>2550</v>
      </c>
      <c r="F30" s="189">
        <v>0</v>
      </c>
      <c r="G30" s="74">
        <f t="shared" si="3"/>
        <v>11627</v>
      </c>
      <c r="H30" s="72"/>
      <c r="I30" s="72"/>
      <c r="J30" s="74">
        <f t="shared" si="2"/>
        <v>11627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11627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9085</v>
      </c>
      <c r="E38" s="194">
        <f aca="true" t="shared" si="13" ref="E38:P38">E27+E32+E37</f>
        <v>2550</v>
      </c>
      <c r="F38" s="194">
        <f t="shared" si="13"/>
        <v>0</v>
      </c>
      <c r="G38" s="74">
        <f t="shared" si="3"/>
        <v>11635</v>
      </c>
      <c r="H38" s="75">
        <f t="shared" si="13"/>
        <v>0</v>
      </c>
      <c r="I38" s="75">
        <f t="shared" si="13"/>
        <v>0</v>
      </c>
      <c r="J38" s="74">
        <f t="shared" si="2"/>
        <v>11635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11635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6318</v>
      </c>
      <c r="E39" s="189">
        <v>1522</v>
      </c>
      <c r="F39" s="189"/>
      <c r="G39" s="74">
        <f t="shared" si="3"/>
        <v>7840</v>
      </c>
      <c r="H39" s="72"/>
      <c r="I39" s="72"/>
      <c r="J39" s="74">
        <f t="shared" si="2"/>
        <v>7840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7840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87039</v>
      </c>
      <c r="E40" s="438">
        <f>E17+E18+E19+E25+E38+E39</f>
        <v>34170</v>
      </c>
      <c r="F40" s="438">
        <f aca="true" t="shared" si="14" ref="F40:R40">F17+F18+F19+F25+F38+F39</f>
        <v>14703</v>
      </c>
      <c r="G40" s="438">
        <f t="shared" si="14"/>
        <v>106506</v>
      </c>
      <c r="H40" s="438">
        <f t="shared" si="14"/>
        <v>50617</v>
      </c>
      <c r="I40" s="438">
        <f t="shared" si="14"/>
        <v>8964</v>
      </c>
      <c r="J40" s="438">
        <f t="shared" si="14"/>
        <v>148159</v>
      </c>
      <c r="K40" s="438">
        <f t="shared" si="14"/>
        <v>14529</v>
      </c>
      <c r="L40" s="438">
        <f t="shared" si="14"/>
        <v>4508</v>
      </c>
      <c r="M40" s="438">
        <f t="shared" si="14"/>
        <v>2080</v>
      </c>
      <c r="N40" s="438">
        <f t="shared" si="14"/>
        <v>16957</v>
      </c>
      <c r="O40" s="438">
        <f t="shared" si="14"/>
        <v>0</v>
      </c>
      <c r="P40" s="438">
        <f t="shared" si="14"/>
        <v>8962</v>
      </c>
      <c r="Q40" s="438">
        <f t="shared" si="14"/>
        <v>7995</v>
      </c>
      <c r="R40" s="438">
        <f t="shared" si="14"/>
        <v>140164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856</v>
      </c>
      <c r="I44" s="356"/>
      <c r="J44" s="356"/>
      <c r="K44" s="608"/>
      <c r="L44" s="608"/>
      <c r="M44" s="608"/>
      <c r="N44" s="608"/>
      <c r="O44" s="597" t="s">
        <v>857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8">
      <selection activeCell="E108" sqref="E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 декември  2007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879</v>
      </c>
      <c r="D16" s="119">
        <f>+D17+D18</f>
        <v>0</v>
      </c>
      <c r="E16" s="120">
        <f t="shared" si="0"/>
        <v>879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879</v>
      </c>
      <c r="D18" s="108"/>
      <c r="E18" s="120">
        <f t="shared" si="0"/>
        <v>879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879</v>
      </c>
      <c r="D19" s="104">
        <f>D11+D15+D16</f>
        <v>0</v>
      </c>
      <c r="E19" s="118">
        <f>E11+E15+E16</f>
        <v>879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326</v>
      </c>
      <c r="D24" s="119">
        <f>SUM(D25:D27)</f>
        <v>326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322</v>
      </c>
      <c r="D26" s="108">
        <v>322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4</v>
      </c>
      <c r="D27" s="108">
        <f>C27</f>
        <v>4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11210</v>
      </c>
      <c r="D28" s="108">
        <f>C28</f>
        <v>11210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16043</v>
      </c>
      <c r="D29" s="108">
        <f>C29</f>
        <v>16043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28</v>
      </c>
      <c r="D31" s="108">
        <f>C31</f>
        <v>28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2632</v>
      </c>
      <c r="D33" s="105">
        <f>SUM(D34:D37)</f>
        <v>2632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271</v>
      </c>
      <c r="D34" s="108">
        <f>C34</f>
        <v>271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2340</v>
      </c>
      <c r="D35" s="108">
        <f>C35</f>
        <v>2340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21</v>
      </c>
      <c r="D37" s="108">
        <v>21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359</v>
      </c>
      <c r="D38" s="105">
        <f>SUM(D39:D42)</f>
        <v>359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359</v>
      </c>
      <c r="D42" s="108">
        <f>C42</f>
        <v>359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30598</v>
      </c>
      <c r="D43" s="104">
        <f>D24+D28+D29+D31+D30+D32+D33+D38</f>
        <v>30598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31477</v>
      </c>
      <c r="D44" s="103">
        <f>D43+D21+D19+D9</f>
        <v>30598</v>
      </c>
      <c r="E44" s="118">
        <f>E43+E21+E19+E9</f>
        <v>879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7250</v>
      </c>
      <c r="D56" s="103">
        <f>D57+D59</f>
        <v>0</v>
      </c>
      <c r="E56" s="119">
        <f t="shared" si="1"/>
        <v>7250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7250</v>
      </c>
      <c r="D57" s="108"/>
      <c r="E57" s="119">
        <f t="shared" si="1"/>
        <v>7250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386</v>
      </c>
      <c r="D64" s="108"/>
      <c r="E64" s="119">
        <f t="shared" si="1"/>
        <v>386</v>
      </c>
      <c r="F64" s="110"/>
    </row>
    <row r="65" spans="1:6" ht="12">
      <c r="A65" s="396" t="s">
        <v>705</v>
      </c>
      <c r="B65" s="397" t="s">
        <v>706</v>
      </c>
      <c r="C65" s="109">
        <v>101</v>
      </c>
      <c r="D65" s="109"/>
      <c r="E65" s="119">
        <f t="shared" si="1"/>
        <v>101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7636</v>
      </c>
      <c r="D66" s="103">
        <f>D52+D56+D61+D62+D63+D64</f>
        <v>0</v>
      </c>
      <c r="E66" s="119">
        <f t="shared" si="1"/>
        <v>7636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6046</v>
      </c>
      <c r="D68" s="108"/>
      <c r="E68" s="119">
        <f t="shared" si="1"/>
        <v>6046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109</v>
      </c>
      <c r="D71" s="105">
        <f>SUM(D72:D74)</f>
        <v>109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/>
      <c r="D72" s="108"/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109</v>
      </c>
      <c r="D74" s="108">
        <v>109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4901</v>
      </c>
      <c r="D75" s="103">
        <f>D76+D78</f>
        <v>4901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4901</v>
      </c>
      <c r="D76" s="108">
        <f>C76</f>
        <v>4901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33</v>
      </c>
      <c r="D80" s="103">
        <f>SUM(D81:D84)</f>
        <v>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33</v>
      </c>
      <c r="D84" s="108">
        <v>33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76314</v>
      </c>
      <c r="D85" s="104">
        <f>SUM(D86:D90)+D94</f>
        <v>76314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17800</v>
      </c>
      <c r="D87" s="108">
        <f>C87</f>
        <v>17800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54328</v>
      </c>
      <c r="D88" s="108">
        <f>C88</f>
        <v>54328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2447</v>
      </c>
      <c r="D89" s="108">
        <f>C89</f>
        <v>2447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1113</v>
      </c>
      <c r="D90" s="103">
        <f>SUM(D91:D93)</f>
        <v>1113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369</v>
      </c>
      <c r="D91" s="108">
        <f>C91</f>
        <v>369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356</v>
      </c>
      <c r="D92" s="108">
        <f>C92</f>
        <v>356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388</v>
      </c>
      <c r="D93" s="108">
        <f>C93</f>
        <v>388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626</v>
      </c>
      <c r="D94" s="108">
        <f>C94</f>
        <v>626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782</v>
      </c>
      <c r="D95" s="108">
        <f>C95</f>
        <v>782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82139</v>
      </c>
      <c r="D96" s="104">
        <f>D85+D80+D75+D71+D95</f>
        <v>82139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95821</v>
      </c>
      <c r="D97" s="104">
        <f>D96+D68+D66</f>
        <v>82139</v>
      </c>
      <c r="E97" s="104">
        <f>E96+E68+E66</f>
        <v>13682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380</v>
      </c>
      <c r="D102" s="108">
        <v>393</v>
      </c>
      <c r="E102" s="108">
        <v>250</v>
      </c>
      <c r="F102" s="125">
        <f>C102+D102-E102</f>
        <v>523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615</v>
      </c>
      <c r="D104" s="108">
        <v>75</v>
      </c>
      <c r="E104" s="108">
        <v>250</v>
      </c>
      <c r="F104" s="125">
        <f>C104+D104-E104</f>
        <v>440</v>
      </c>
    </row>
    <row r="105" spans="1:16" ht="12">
      <c r="A105" s="412" t="s">
        <v>773</v>
      </c>
      <c r="B105" s="395" t="s">
        <v>774</v>
      </c>
      <c r="C105" s="103">
        <f>SUM(C102:C104)</f>
        <v>995</v>
      </c>
      <c r="D105" s="103">
        <f>SUM(D102:D104)</f>
        <v>468</v>
      </c>
      <c r="E105" s="103">
        <f>SUM(E102:E104)</f>
        <v>500</v>
      </c>
      <c r="F105" s="103">
        <f>SUM(F102:F104)</f>
        <v>963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900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B44" sqref="B4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 декември  2007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869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900</v>
      </c>
      <c r="B30" s="624"/>
      <c r="C30" s="624"/>
      <c r="D30" s="459" t="s">
        <v>860</v>
      </c>
      <c r="E30" s="623"/>
      <c r="F30" s="623"/>
      <c r="G30" s="623"/>
      <c r="H30" s="420" t="s">
        <v>857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30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9" t="str">
        <f>'справка №1-БАЛАНС'!E5</f>
        <v> към 31  декември  2007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874</v>
      </c>
      <c r="B13" s="37"/>
      <c r="C13" s="441">
        <v>6980</v>
      </c>
      <c r="D13" s="571">
        <v>100</v>
      </c>
      <c r="E13" s="441"/>
      <c r="F13" s="443">
        <f aca="true" t="shared" si="0" ref="F13:F27">C13-E13</f>
        <v>6980</v>
      </c>
    </row>
    <row r="14" spans="1:6" ht="12.75">
      <c r="A14" s="36" t="s">
        <v>875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876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883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862</v>
      </c>
      <c r="B17" s="37"/>
      <c r="C17" s="441">
        <v>917</v>
      </c>
      <c r="D17" s="572">
        <v>100</v>
      </c>
      <c r="E17" s="441"/>
      <c r="F17" s="443">
        <f t="shared" si="0"/>
        <v>917</v>
      </c>
    </row>
    <row r="18" spans="1:6" ht="12.75">
      <c r="A18" s="36" t="s">
        <v>863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877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873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878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879</v>
      </c>
      <c r="B22" s="37"/>
      <c r="C22" s="441">
        <v>1831</v>
      </c>
      <c r="D22" s="572">
        <v>79.71</v>
      </c>
      <c r="E22" s="441">
        <f>C22</f>
        <v>1831</v>
      </c>
      <c r="F22" s="443">
        <f t="shared" si="0"/>
        <v>0</v>
      </c>
    </row>
    <row r="23" spans="1:6" ht="12.75">
      <c r="A23" s="36" t="s">
        <v>880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882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884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888</v>
      </c>
      <c r="B27" s="37"/>
      <c r="C27" s="441">
        <v>36525</v>
      </c>
      <c r="D27" s="572">
        <v>61.5</v>
      </c>
      <c r="E27" s="441"/>
      <c r="F27" s="443">
        <f t="shared" si="0"/>
        <v>36525</v>
      </c>
    </row>
    <row r="28" spans="1:16" ht="11.25" customHeight="1">
      <c r="A28" s="38" t="s">
        <v>561</v>
      </c>
      <c r="B28" s="39" t="s">
        <v>825</v>
      </c>
      <c r="C28" s="429">
        <f>SUM(C12:C27)</f>
        <v>93947</v>
      </c>
      <c r="D28" s="429"/>
      <c r="E28" s="429">
        <f>SUM(E12:E26)</f>
        <v>3098</v>
      </c>
      <c r="F28" s="442">
        <f>SUM(F12:F27)</f>
        <v>90849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6.5" customHeight="1">
      <c r="A29" s="36" t="s">
        <v>826</v>
      </c>
      <c r="B29" s="40"/>
      <c r="C29" s="429"/>
      <c r="D29" s="429"/>
      <c r="E29" s="429"/>
      <c r="F29" s="442"/>
    </row>
    <row r="30" spans="1:6" ht="12.75">
      <c r="A30" s="36"/>
      <c r="B30" s="40"/>
      <c r="C30" s="441"/>
      <c r="D30" s="441"/>
      <c r="E30" s="441"/>
      <c r="F30" s="443">
        <f>C30-E30</f>
        <v>0</v>
      </c>
    </row>
    <row r="31" spans="1:6" ht="12.75" hidden="1">
      <c r="A31" s="36"/>
      <c r="B31" s="40"/>
      <c r="C31" s="441"/>
      <c r="D31" s="441"/>
      <c r="E31" s="441"/>
      <c r="F31" s="443">
        <f aca="true" t="shared" si="1" ref="F31:F44">C31-E31</f>
        <v>0</v>
      </c>
    </row>
    <row r="32" spans="1:6" ht="12.75" hidden="1">
      <c r="A32" s="36"/>
      <c r="B32" s="40"/>
      <c r="C32" s="441"/>
      <c r="D32" s="441"/>
      <c r="E32" s="441"/>
      <c r="F32" s="443">
        <f t="shared" si="1"/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" customHeight="1" hidden="1">
      <c r="A43" s="36"/>
      <c r="B43" s="37"/>
      <c r="C43" s="441"/>
      <c r="D43" s="441"/>
      <c r="E43" s="441"/>
      <c r="F43" s="443">
        <f t="shared" si="1"/>
        <v>0</v>
      </c>
    </row>
    <row r="44" spans="1:6" ht="12.75" hidden="1">
      <c r="A44" s="36"/>
      <c r="B44" s="37"/>
      <c r="C44" s="441"/>
      <c r="D44" s="441"/>
      <c r="E44" s="441"/>
      <c r="F44" s="443">
        <f t="shared" si="1"/>
        <v>0</v>
      </c>
    </row>
    <row r="45" spans="1:16" ht="15" customHeight="1">
      <c r="A45" s="38" t="s">
        <v>578</v>
      </c>
      <c r="B45" s="39" t="s">
        <v>827</v>
      </c>
      <c r="C45" s="429">
        <f>SUM(C30:C44)</f>
        <v>0</v>
      </c>
      <c r="D45" s="429"/>
      <c r="E45" s="429">
        <f>SUM(E30:E44)</f>
        <v>0</v>
      </c>
      <c r="F45" s="442">
        <f>SUM(F30:F44)</f>
        <v>0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2.75" customHeight="1">
      <c r="A46" s="36" t="s">
        <v>828</v>
      </c>
      <c r="B46" s="40"/>
      <c r="C46" s="429"/>
      <c r="D46" s="429"/>
      <c r="E46" s="429"/>
      <c r="F46" s="442"/>
    </row>
    <row r="47" spans="1:6" ht="12.75">
      <c r="A47" s="36" t="s">
        <v>864</v>
      </c>
      <c r="B47" s="40"/>
      <c r="C47" s="441">
        <v>8159</v>
      </c>
      <c r="D47" s="572">
        <v>48.45</v>
      </c>
      <c r="E47" s="441">
        <v>0</v>
      </c>
      <c r="F47" s="443">
        <v>2747</v>
      </c>
    </row>
    <row r="48" spans="1:6" ht="12.75">
      <c r="A48" s="36" t="s">
        <v>865</v>
      </c>
      <c r="B48" s="40"/>
      <c r="C48" s="441">
        <v>0</v>
      </c>
      <c r="D48" s="572">
        <v>0</v>
      </c>
      <c r="E48" s="441"/>
      <c r="F48" s="443">
        <f>C48-E48</f>
        <v>0</v>
      </c>
    </row>
    <row r="49" spans="1:6" ht="12.75">
      <c r="A49" s="36" t="s">
        <v>885</v>
      </c>
      <c r="B49" s="40"/>
      <c r="C49" s="441">
        <v>1534</v>
      </c>
      <c r="D49" s="572">
        <v>50</v>
      </c>
      <c r="E49" s="441"/>
      <c r="F49" s="443">
        <f>C49-E49</f>
        <v>1534</v>
      </c>
    </row>
    <row r="50" spans="1:6" ht="12.75">
      <c r="A50" s="36" t="s">
        <v>871</v>
      </c>
      <c r="B50" s="40"/>
      <c r="C50" s="441">
        <v>1661</v>
      </c>
      <c r="D50" s="441">
        <v>30</v>
      </c>
      <c r="E50" s="441"/>
      <c r="F50" s="443">
        <f aca="true" t="shared" si="2" ref="F50:F61">C50-E50</f>
        <v>1661</v>
      </c>
    </row>
    <row r="51" spans="1:6" ht="12.75">
      <c r="A51" s="36" t="s">
        <v>893</v>
      </c>
      <c r="B51" s="37"/>
      <c r="C51" s="441">
        <v>273</v>
      </c>
      <c r="D51" s="441">
        <v>0.5</v>
      </c>
      <c r="E51" s="441"/>
      <c r="F51" s="443">
        <f t="shared" si="2"/>
        <v>273</v>
      </c>
    </row>
    <row r="52" spans="1:6" ht="0.75" customHeight="1">
      <c r="A52" s="36"/>
      <c r="B52" s="37"/>
      <c r="C52" s="441"/>
      <c r="D52" s="441"/>
      <c r="E52" s="441"/>
      <c r="F52" s="443">
        <f t="shared" si="2"/>
        <v>0</v>
      </c>
    </row>
    <row r="53" spans="1:6" ht="12.75" hidden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" customHeight="1" hidden="1">
      <c r="A60" s="36"/>
      <c r="B60" s="37"/>
      <c r="C60" s="441"/>
      <c r="D60" s="441"/>
      <c r="E60" s="441"/>
      <c r="F60" s="443">
        <f t="shared" si="2"/>
        <v>0</v>
      </c>
    </row>
    <row r="61" spans="1:6" ht="12.75" hidden="1">
      <c r="A61" s="36"/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597</v>
      </c>
      <c r="B62" s="39" t="s">
        <v>829</v>
      </c>
      <c r="C62" s="429">
        <f>SUM(C47:C61)</f>
        <v>11627</v>
      </c>
      <c r="D62" s="429"/>
      <c r="E62" s="429">
        <f>SUM(E47:E61)</f>
        <v>0</v>
      </c>
      <c r="F62" s="442">
        <f>SUM(F47:F61)</f>
        <v>6215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830</v>
      </c>
      <c r="B63" s="40"/>
      <c r="C63" s="429"/>
      <c r="D63" s="429"/>
      <c r="E63" s="429"/>
      <c r="F63" s="442"/>
    </row>
    <row r="64" spans="1:6" ht="16.5" customHeight="1">
      <c r="A64" s="36" t="s">
        <v>886</v>
      </c>
      <c r="B64" s="40"/>
      <c r="C64" s="441"/>
      <c r="D64" s="572"/>
      <c r="E64" s="441"/>
      <c r="F64" s="443">
        <f>C64-E64</f>
        <v>0</v>
      </c>
    </row>
    <row r="65" spans="1:6" ht="16.5" customHeight="1">
      <c r="A65" s="36" t="s">
        <v>887</v>
      </c>
      <c r="B65" s="37"/>
      <c r="C65" s="441">
        <v>7</v>
      </c>
      <c r="D65" s="572">
        <v>0.05</v>
      </c>
      <c r="E65" s="441"/>
      <c r="F65" s="443">
        <f>C65-E65</f>
        <v>7</v>
      </c>
    </row>
    <row r="66" spans="1:6" ht="16.5" customHeight="1">
      <c r="A66" s="36" t="s">
        <v>891</v>
      </c>
      <c r="B66" s="37"/>
      <c r="C66" s="441">
        <v>1</v>
      </c>
      <c r="D66" s="441"/>
      <c r="E66" s="441"/>
      <c r="F66" s="443">
        <f aca="true" t="shared" si="3" ref="F66:F75">C66-E66</f>
        <v>1</v>
      </c>
    </row>
    <row r="67" spans="1:6" ht="7.5" customHeight="1" hidden="1">
      <c r="A67" s="36"/>
      <c r="B67" s="37"/>
      <c r="C67" s="441"/>
      <c r="D67" s="441"/>
      <c r="E67" s="441"/>
      <c r="F67" s="443">
        <f t="shared" si="3"/>
        <v>0</v>
      </c>
    </row>
    <row r="68" spans="1:6" ht="11.2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9.7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11.2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0.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9.7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7.5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12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831</v>
      </c>
      <c r="B76" s="39" t="s">
        <v>832</v>
      </c>
      <c r="C76" s="429">
        <f>SUM(C64:C75)</f>
        <v>8</v>
      </c>
      <c r="D76" s="429"/>
      <c r="E76" s="429">
        <f>SUM(E64:E75)</f>
        <v>0</v>
      </c>
      <c r="F76" s="442">
        <f>SUM(F64:F75)</f>
        <v>8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16" ht="20.25" customHeight="1">
      <c r="A77" s="41" t="s">
        <v>833</v>
      </c>
      <c r="B77" s="39" t="s">
        <v>834</v>
      </c>
      <c r="C77" s="429">
        <f>C76+C62+C45+C28</f>
        <v>105582</v>
      </c>
      <c r="D77" s="429"/>
      <c r="E77" s="429">
        <f>E76+E62+E45+E28</f>
        <v>3098</v>
      </c>
      <c r="F77" s="442">
        <f>F76+F62+F45+F28</f>
        <v>97072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6" ht="15" customHeight="1">
      <c r="A78" s="34" t="s">
        <v>835</v>
      </c>
      <c r="B78" s="39"/>
      <c r="C78" s="429"/>
      <c r="D78" s="429"/>
      <c r="E78" s="429"/>
      <c r="F78" s="442"/>
    </row>
    <row r="79" spans="1:6" ht="14.25" customHeight="1">
      <c r="A79" s="36" t="s">
        <v>824</v>
      </c>
      <c r="B79" s="40"/>
      <c r="C79" s="429"/>
      <c r="D79" s="429"/>
      <c r="E79" s="429"/>
      <c r="F79" s="442"/>
    </row>
    <row r="80" spans="1:6" ht="25.5">
      <c r="A80" s="36" t="s">
        <v>866</v>
      </c>
      <c r="B80" s="40"/>
      <c r="C80" s="441">
        <v>130</v>
      </c>
      <c r="D80" s="441">
        <v>100</v>
      </c>
      <c r="E80" s="441"/>
      <c r="F80" s="443">
        <f>C80-E80</f>
        <v>130</v>
      </c>
    </row>
    <row r="81" spans="1:6" ht="12.75">
      <c r="A81" s="36" t="s">
        <v>889</v>
      </c>
      <c r="B81" s="40"/>
      <c r="C81" s="441">
        <v>19</v>
      </c>
      <c r="D81" s="441">
        <v>100</v>
      </c>
      <c r="E81" s="441"/>
      <c r="F81" s="443">
        <v>18</v>
      </c>
    </row>
    <row r="82" spans="1:6" ht="12.75">
      <c r="A82" s="36" t="s">
        <v>890</v>
      </c>
      <c r="B82" s="40"/>
      <c r="C82" s="441">
        <v>19</v>
      </c>
      <c r="D82" s="441">
        <v>100</v>
      </c>
      <c r="E82" s="441"/>
      <c r="F82" s="443">
        <f aca="true" t="shared" si="4" ref="F82:F95">C82-E82</f>
        <v>19</v>
      </c>
    </row>
    <row r="83" spans="1:6" ht="0.75" customHeight="1">
      <c r="A83" s="36" t="s">
        <v>546</v>
      </c>
      <c r="B83" s="40"/>
      <c r="C83" s="441"/>
      <c r="D83" s="441"/>
      <c r="E83" s="441"/>
      <c r="F83" s="443">
        <f t="shared" si="4"/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 hidden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 hidden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561</v>
      </c>
      <c r="B96" s="39" t="s">
        <v>836</v>
      </c>
      <c r="C96" s="429">
        <f>SUM(C80:C95)</f>
        <v>168</v>
      </c>
      <c r="D96" s="429"/>
      <c r="E96" s="429">
        <f>SUM(E80:E95)</f>
        <v>0</v>
      </c>
      <c r="F96" s="442">
        <f>SUM(F80:F95)</f>
        <v>167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826</v>
      </c>
      <c r="B97" s="40"/>
      <c r="C97" s="429"/>
      <c r="D97" s="429"/>
      <c r="E97" s="429"/>
      <c r="F97" s="442"/>
    </row>
    <row r="98" spans="1:6" ht="12.75">
      <c r="A98" s="36"/>
      <c r="B98" s="40"/>
      <c r="C98" s="441"/>
      <c r="D98" s="441"/>
      <c r="E98" s="441"/>
      <c r="F98" s="443">
        <f>C98-E98</f>
        <v>0</v>
      </c>
    </row>
    <row r="99" spans="1:6" ht="0.75" customHeight="1">
      <c r="A99" s="36"/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 hidden="1">
      <c r="A100" s="36"/>
      <c r="B100" s="40"/>
      <c r="C100" s="441"/>
      <c r="D100" s="441"/>
      <c r="E100" s="441"/>
      <c r="F100" s="443">
        <f t="shared" si="5"/>
        <v>0</v>
      </c>
    </row>
    <row r="101" spans="1:6" ht="12.75" hidden="1">
      <c r="A101" s="36"/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/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/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/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6" ht="12" customHeight="1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" customHeight="1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578</v>
      </c>
      <c r="B113" s="39" t="s">
        <v>837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828</v>
      </c>
      <c r="B114" s="40"/>
      <c r="C114" s="429"/>
      <c r="D114" s="429"/>
      <c r="E114" s="429"/>
      <c r="F114" s="442"/>
    </row>
    <row r="115" spans="1:6" ht="11.25" customHeight="1">
      <c r="A115" s="36"/>
      <c r="B115" s="40"/>
      <c r="C115" s="441"/>
      <c r="D115" s="441"/>
      <c r="E115" s="441"/>
      <c r="F115" s="443">
        <f>C115-E115</f>
        <v>0</v>
      </c>
    </row>
    <row r="116" spans="1:6" ht="11.25" customHeight="1" hidden="1">
      <c r="A116" s="36"/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 hidden="1">
      <c r="A117" s="36"/>
      <c r="B117" s="40"/>
      <c r="C117" s="441"/>
      <c r="D117" s="441"/>
      <c r="E117" s="441"/>
      <c r="F117" s="443">
        <f t="shared" si="6"/>
        <v>0</v>
      </c>
    </row>
    <row r="118" spans="1:6" ht="12.75" hidden="1">
      <c r="A118" s="36"/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/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/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/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6" ht="12" customHeight="1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" customHeight="1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597</v>
      </c>
      <c r="B130" s="39" t="s">
        <v>838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830</v>
      </c>
      <c r="B131" s="40"/>
      <c r="C131" s="429"/>
      <c r="D131" s="429"/>
      <c r="E131" s="429"/>
      <c r="F131" s="442"/>
    </row>
    <row r="132" spans="1:6" ht="12" customHeight="1">
      <c r="A132" s="36"/>
      <c r="B132" s="40"/>
      <c r="C132" s="441"/>
      <c r="D132" s="441"/>
      <c r="E132" s="441"/>
      <c r="F132" s="443">
        <f>C132-E132</f>
        <v>0</v>
      </c>
    </row>
    <row r="133" spans="1:6" ht="12" customHeight="1" hidden="1">
      <c r="A133" s="36"/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 hidden="1">
      <c r="A134" s="36"/>
      <c r="B134" s="40"/>
      <c r="C134" s="441"/>
      <c r="D134" s="441"/>
      <c r="E134" s="441"/>
      <c r="F134" s="443">
        <f t="shared" si="7"/>
        <v>0</v>
      </c>
    </row>
    <row r="135" spans="1:6" ht="12.75" hidden="1">
      <c r="A135" s="36"/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/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/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/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6" ht="12" customHeight="1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" customHeight="1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831</v>
      </c>
      <c r="B147" s="39" t="s">
        <v>839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840</v>
      </c>
      <c r="B148" s="39" t="s">
        <v>841</v>
      </c>
      <c r="C148" s="429">
        <f>C147+C130+C113+C96</f>
        <v>168</v>
      </c>
      <c r="D148" s="429"/>
      <c r="E148" s="429">
        <f>E147+E130+E113+E96</f>
        <v>0</v>
      </c>
      <c r="F148" s="442">
        <f>F147+F130+F113+F96</f>
        <v>167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901</v>
      </c>
      <c r="B150" s="453"/>
      <c r="C150" s="630" t="s">
        <v>867</v>
      </c>
      <c r="D150" s="630"/>
      <c r="E150" s="630"/>
      <c r="F150" s="630"/>
    </row>
    <row r="151" spans="1:6" ht="12.75">
      <c r="A151" s="517"/>
      <c r="B151" s="518"/>
      <c r="C151" s="517"/>
      <c r="D151" s="517"/>
      <c r="E151" s="517"/>
      <c r="F151" s="517"/>
    </row>
    <row r="152" spans="1:6" ht="12.75">
      <c r="A152" s="517"/>
      <c r="B152" s="518"/>
      <c r="C152" s="630" t="s">
        <v>857</v>
      </c>
      <c r="D152" s="630"/>
      <c r="E152" s="630"/>
      <c r="F152" s="630"/>
    </row>
    <row r="153" spans="3:5" ht="12.75">
      <c r="C153" s="517"/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5:F129 C98:F112 C132:F146 C80:F95 C64:F75 C47:F61 C30:F44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2008-04-29T14:48:45Z</cp:lastPrinted>
  <dcterms:created xsi:type="dcterms:W3CDTF">2000-06-29T12:02:40Z</dcterms:created>
  <dcterms:modified xsi:type="dcterms:W3CDTF">2008-04-30T11:08:04Z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