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<sst xmlns="http://schemas.openxmlformats.org/spreadsheetml/2006/main" count="4322" uniqueCount="1004">
  <si>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</si>
  <si>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</si>
  <si>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</si>
  <si>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</si>
  <si>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</si>
  <si>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</si>
  <si>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</si>
  <si>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</si>
  <si>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</si>
  <si>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</si>
  <si>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</si>
  <si>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</si>
  <si>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</si>
  <si>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</si>
  <si>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</si>
  <si>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</si>
  <si>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</si>
  <si>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</si>
  <si>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</si>
  <si>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</si>
  <si>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</si>
  <si>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</si>
  <si>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</si>
  <si>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</si>
  <si>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</si>
  <si>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</si>
  <si>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</si>
  <si>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</si>
  <si>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</si>
  <si>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</si>
  <si>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</si>
  <si>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</si>
  <si>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</si>
  <si>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</si>
  <si>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</si>
  <si>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</si>
  <si>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</si>
  <si>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</si>
  <si>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</si>
  <si>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</si>
  <si>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</si>
  <si>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</si>
  <si>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</si>
  <si>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</si>
  <si>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</si>
  <si>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</si>
  <si>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</si>
  <si>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</si>
  <si>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</si>
  <si>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</si>
  <si>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</si>
  <si>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</si>
  <si>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</si>
  <si>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</si>
  <si>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</si>
  <si>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</si>
  <si>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</si>
  <si>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</si>
  <si>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</si>
  <si>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</si>
  <si>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</si>
  <si>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</si>
  <si>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</si>
  <si>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</si>
  <si>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</si>
  <si>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</si>
  <si>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</si>
  <si>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</si>
  <si>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</si>
  <si>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</si>
  <si>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</si>
  <si>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</si>
  <si>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</si>
  <si>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</si>
  <si>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</si>
  <si>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</si>
  <si>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</si>
  <si>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</si>
  <si>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</si>
  <si>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</si>
  <si>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</si>
  <si>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</si>
  <si>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</si>
  <si>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</si>
  <si>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</si>
  <si>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</si>
  <si>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</si>
  <si>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</si>
  <si>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</si>
  <si>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</si>
  <si>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</si>
  <si>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</si>
  <si>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</si>
  <si>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</si>
  <si>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</si>
  <si>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</si>
  <si>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</si>
  <si>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</si>
  <si>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</si>
  <si>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</si>
  <si>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</si>
  <si>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</si>
  <si>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</si>
  <si>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</si>
  <si>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</si>
  <si>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</si>
  <si>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</si>
  <si>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</si>
  <si>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</si>
  <si>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</si>
  <si>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</si>
  <si>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</si>
  <si>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</si>
  <si>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</si>
  <si>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</si>
  <si>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</si>
  <si>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</si>
  <si>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</si>
  <si>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</si>
  <si>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</si>
  <si>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</si>
  <si>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</si>
  <si>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</si>
  <si>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</si>
  <si>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</si>
  <si>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</si>
  <si>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</si>
  <si>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</si>
  <si>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</si>
  <si>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</si>
  <si>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</si>
  <si>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</si>
  <si>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</si>
  <si>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</si>
  <si>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</si>
  <si>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</si>
  <si>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</si>
  <si>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</si>
  <si>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</si>
  <si>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</si>
  <si>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</si>
  <si>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</si>
  <si>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</si>
  <si>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</si>
  <si>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</si>
  <si>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</si>
  <si>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</si>
  <si>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</si>
  <si>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</si>
  <si>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</si>
  <si>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</si>
  <si>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</si>
  <si>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</si>
  <si>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</si>
  <si>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</si>
  <si>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</si>
  <si>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</si>
  <si>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</si>
  <si>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</si>
  <si>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</si>
  <si>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</si>
  <si>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</si>
  <si>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</si>
  <si>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</si>
  <si>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</si>
  <si>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</si>
  <si>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</si>
  <si>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</si>
  <si>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</si>
  <si>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</si>
  <si>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</si>
  <si>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</si>
  <si>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</si>
  <si>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</si>
  <si>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</si>
  <si>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</si>
  <si>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</si>
  <si>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</si>
  <si>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</si>
  <si>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</si>
  <si>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</si>
  <si>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</si>
  <si>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</si>
  <si>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</si>
  <si>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</si>
  <si>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</si>
  <si>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</si>
  <si>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</si>
  <si>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</si>
  <si>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</si>
  <si>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</si>
  <si>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</si>
  <si>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</si>
  <si>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</si>
  <si>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</si>
  <si>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</si>
  <si>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</si>
  <si>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</si>
  <si>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</si>
  <si>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</si>
  <si>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</si>
  <si>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</si>
  <si>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</si>
  <si>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</si>
  <si>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</si>
  <si>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</si>
  <si>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</si>
  <si>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</si>
  <si>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</si>
  <si>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</si>
  <si>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</si>
  <si>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</si>
  <si>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</si>
  <si>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</si>
  <si>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</si>
  <si>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</si>
  <si>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</si>
  <si>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</si>
  <si>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</si>
  <si>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</si>
  <si>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</si>
  <si>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</si>
  <si>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</si>
  <si>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</si>
  <si>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</si>
  <si>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</si>
  <si>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</si>
  <si>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</si>
  <si>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</si>
  <si>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</si>
  <si>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</si>
  <si>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</si>
  <si>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</si>
  <si>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</si>
  <si>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</si>
  <si>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</si>
  <si>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</si>
  <si>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</si>
  <si>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</si>
  <si>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</si>
  <si>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</si>
  <si>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</si>
  <si>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</si>
  <si>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</si>
  <si>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</si>
  <si>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</si>
  <si>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</si>
  <si>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</si>
  <si>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</si>
  <si>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</si>
  <si>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</si>
  <si>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</si>
  <si>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</si>
  <si>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</si>
  <si>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</si>
  <si>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</si>
  <si>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</si>
  <si>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</si>
  <si>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</si>
  <si>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</si>
  <si>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</si>
  <si>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</si>
  <si>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</si>
  <si>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</si>
  <si>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</si>
  <si>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</si>
  <si>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</si>
  <si>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</si>
  <si>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</si>
  <si>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</si>
  <si>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</si>
  <si>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</si>
  <si>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</si>
  <si>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</si>
  <si>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</si>
  <si>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</si>
  <si>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</si>
  <si>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</si>
  <si>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</si>
  <si>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</si>
  <si>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</si>
  <si>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</si>
  <si>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</si>
  <si>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</si>
  <si>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</si>
  <si>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</si>
  <si>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</si>
  <si>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</si>
  <si>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</si>
  <si>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</si>
  <si>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</si>
  <si>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</si>
  <si>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</si>
  <si>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</si>
  <si>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</si>
  <si>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</si>
  <si>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</si>
  <si>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</si>
  <si>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</si>
  <si>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</si>
  <si>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</si>
  <si>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</si>
  <si>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</si>
  <si>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</si>
  <si>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</si>
  <si>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</si>
  <si>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</si>
  <si>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</si>
  <si>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</si>
  <si>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</si>
  <si>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</si>
  <si>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</si>
  <si>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</si>
  <si>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</si>
  <si>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</si>
  <si>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</si>
  <si>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</si>
  <si>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</si>
  <si>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</si>
  <si>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</si>
  <si>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</si>
  <si>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</si>
  <si>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</si>
  <si>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</si>
  <si>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</si>
  <si>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</si>
  <si>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</si>
  <si>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</si>
  <si>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</si>
  <si>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</si>
  <si>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</si>
  <si>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</si>
  <si>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</si>
  <si>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</si>
  <si>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</si>
  <si>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</si>
  <si>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</si>
  <si>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</si>
  <si>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</si>
  <si>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</si>
  <si>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</si>
  <si>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</si>
  <si>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</si>
  <si>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</si>
  <si>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</si>
  <si>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</si>
  <si>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</si>
  <si>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</si>
  <si>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</si>
  <si>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</si>
  <si>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</si>
  <si>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</si>
  <si>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</si>
  <si>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</si>
  <si>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</si>
  <si>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</si>
  <si>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</si>
  <si>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</si>
  <si>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</si>
  <si>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</si>
  <si>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</si>
  <si>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</si>
  <si>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</si>
  <si>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</si>
  <si>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</si>
  <si>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</si>
  <si>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</si>
  <si>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</si>
  <si>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</si>
  <si>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</si>
  <si>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</si>
  <si>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</si>
  <si>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</si>
  <si>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</si>
  <si>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</si>
  <si>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</si>
  <si>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</si>
  <si>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</si>
  <si>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</si>
  <si>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</si>
  <si>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</si>
  <si>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</si>
  <si>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</si>
  <si>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</si>
  <si>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</si>
  <si>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</si>
  <si>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</si>
  <si>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</si>
  <si>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</si>
  <si>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</si>
  <si>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</si>
  <si>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</si>
  <si>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</si>
  <si>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</si>
  <si>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</si>
  <si>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</si>
  <si>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</si>
  <si>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</si>
  <si>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</si>
  <si>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</si>
  <si>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</si>
  <si>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</si>
  <si>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</si>
  <si>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</si>
  <si>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</si>
  <si>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</si>
  <si>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</si>
  <si>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</si>
  <si>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</si>
  <si>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</si>
  <si>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</si>
  <si>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</si>
  <si>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</si>
  <si>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</si>
  <si>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</si>
  <si>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</si>
  <si>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</si>
  <si>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</si>
  <si>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</si>
  <si>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</si>
  <si>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</si>
  <si>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</si>
  <si>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</si>
  <si>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</si>
  <si>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</si>
  <si>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</si>
  <si>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</si>
  <si>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</si>
  <si>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</si>
  <si>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</si>
  <si>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</si>
  <si>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</si>
  <si>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</si>
  <si>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</si>
  <si>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</si>
  <si>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</si>
  <si>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</si>
  <si>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</si>
  <si>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</si>
  <si>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</si>
  <si>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</si>
  <si>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</si>
  <si>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</si>
  <si>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</si>
  <si>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</si>
  <si>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</si>
  <si>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</si>
  <si>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</si>
  <si>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</si>
  <si>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</si>
  <si>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</si>
  <si>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</si>
  <si>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</si>
  <si>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</si>
  <si>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</si>
  <si>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</si>
  <si>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</si>
  <si>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</si>
  <si>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</si>
  <si>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</si>
  <si>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</si>
  <si>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</si>
  <si>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</si>
  <si>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</si>
  <si>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</si>
  <si>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</si>
  <si>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</si>
  <si>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</si>
  <si>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</si>
  <si>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</si>
  <si>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</si>
  <si>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</si>
  <si>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</si>
  <si>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</si>
  <si>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</si>
  <si>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</si>
  <si>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</si>
  <si>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</si>
  <si>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</si>
  <si>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</si>
  <si>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</si>
  <si>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</si>
  <si>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</si>
  <si>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</si>
  <si>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</si>
  <si>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</si>
  <si>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</si>
  <si>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</si>
  <si>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</si>
  <si>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</si>
  <si>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</si>
  <si>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</si>
  <si>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</si>
  <si>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</si>
  <si>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</si>
  <si>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</si>
  <si>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</si>
  <si>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</si>
  <si>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</si>
  <si>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</si>
  <si>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</si>
  <si>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</si>
  <si>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</si>
  <si>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</si>
  <si>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</si>
  <si>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</si>
  <si>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</si>
  <si>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</si>
  <si>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</si>
  <si>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</si>
  <si>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</si>
  <si>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</si>
  <si>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</si>
  <si>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</si>
  <si>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</si>
  <si>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</si>
  <si>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</si>
  <si>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</si>
  <si>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</si>
  <si>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</si>
  <si>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</si>
  <si>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</si>
  <si>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</si>
  <si>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</si>
  <si>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</si>
  <si>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</si>
  <si>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</si>
  <si>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</si>
  <si>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</si>
  <si>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</si>
  <si>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</si>
  <si>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</si>
  <si>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</si>
  <si>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</si>
  <si>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</si>
  <si>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</si>
  <si>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</si>
  <si>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</si>
  <si>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</si>
  <si>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</si>
  <si>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</si>
  <si>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</si>
  <si>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</si>
  <si>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</si>
  <si>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</si>
  <si>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</si>
  <si>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</si>
  <si>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</si>
  <si>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</si>
  <si>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</si>
  <si>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</si>
  <si>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</si>
  <si>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</si>
  <si>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</si>
  <si>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</si>
  <si>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</si>
  <si>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</si>
  <si>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</si>
  <si>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</si>
  <si>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</si>
  <si>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</si>
  <si>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</si>
  <si>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</si>
  <si>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</si>
  <si>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</si>
  <si>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</si>
  <si>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</si>
  <si>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</si>
  <si>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</si>
  <si>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</si>
  <si>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</si>
  <si>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</si>
  <si>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</si>
  <si>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</si>
  <si>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</si>
  <si>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</si>
  <si>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</si>
  <si>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</si>
  <si>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</si>
  <si>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</si>
  <si>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</si>
  <si>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</si>
  <si>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</si>
  <si>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</si>
  <si>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</si>
  <si>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</si>
  <si>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</si>
  <si>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</si>
  <si>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</si>
  <si>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</si>
  <si>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</si>
  <si>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</si>
  <si>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</si>
  <si>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</si>
  <si>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</si>
  <si>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</si>
  <si>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</si>
  <si>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</si>
  <si>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</si>
  <si>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</si>
  <si>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</si>
  <si>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</si>
  <si>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</si>
  <si>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</si>
  <si>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</si>
  <si>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</si>
  <si>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</si>
  <si>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</si>
  <si>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</si>
  <si>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</si>
  <si>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</si>
  <si>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</si>
  <si>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</si>
  <si>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</si>
  <si>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</si>
  <si>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</si>
  <si>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</si>
  <si>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</si>
  <si>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</si>
  <si>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</si>
  <si>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</si>
  <si>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</si>
  <si>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</si>
  <si>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</si>
  <si>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</si>
  <si>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</si>
  <si>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</si>
  <si>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</si>
  <si>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</si>
  <si>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</si>
  <si>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</si>
  <si>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</si>
  <si>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</si>
  <si>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</si>
  <si>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</si>
  <si>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</si>
  <si>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</si>
  <si>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</si>
  <si>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</si>
  <si>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</si>
  <si>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</si>
  <si>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</si>
  <si>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</si>
  <si>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</si>
  <si>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</si>
  <si>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</si>
  <si>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</si>
  <si>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</si>
  <si>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</si>
  <si>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</si>
  <si>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</si>
  <si>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</si>
  <si>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</si>
  <si>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</si>
  <si>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</si>
  <si>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</si>
  <si>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</si>
  <si>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</si>
  <si>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</si>
  <si>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</si>
  <si>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</si>
  <si>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</si>
  <si>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</si>
  <si>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</si>
  <si>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</si>
  <si>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</si>
  <si>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</si>
  <si>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</si>
  <si>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</si>
  <si>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</si>
  <si>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</si>
  <si>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</si>
  <si>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</si>
  <si>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</si>
  <si>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</si>
  <si>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</si>
  <si>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</si>
  <si>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</si>
  <si>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</si>
  <si>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</si>
  <si>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</si>
  <si>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</si>
  <si>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</si>
  <si>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</si>
  <si>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</si>
  <si>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</si>
  <si>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</si>
  <si>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</si>
  <si>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</si>
  <si>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</si>
  <si>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</si>
  <si>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</si>
  <si>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</si>
  <si>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</si>
  <si>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</si>
  <si>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</si>
  <si>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</si>
  <si>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</si>
  <si>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</si>
  <si>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</si>
  <si>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</si>
  <si>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</si>
  <si>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</si>
  <si>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</si>
  <si>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</si>
  <si>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</si>
  <si>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</si>
  <si>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</si>
  <si>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</si>
  <si>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</si>
  <si>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</si>
  <si>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</si>
  <si>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</si>
  <si>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</si>
  <si>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</si>
  <si>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</si>
  <si>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</si>
  <si>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</si>
  <si>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</si>
  <si>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</si>
  <si>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</si>
  <si>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</si>
  <si>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</si>
  <si>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</si>
  <si>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</si>
  <si>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</si>
  <si>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</si>
  <si>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</si>
  <si>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</si>
  <si>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</si>
  <si>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</si>
  <si>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</si>
  <si>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</si>
  <si>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</si>
  <si>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</si>
  <si>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</si>
  <si>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</si>
  <si>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</si>
  <si>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</si>
  <si>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</si>
  <si>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</si>
  <si>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</si>
  <si>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</si>
  <si>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</si>
  <si>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</si>
  <si>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</si>
  <si>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</si>
  <si>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</si>
  <si>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</si>
  <si>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</si>
  <si>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</si>
  <si>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</si>
  <si>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</si>
  <si>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</si>
  <si>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</si>
  <si>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</si>
  <si>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</si>
  <si>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</si>
  <si>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</si>
  <si>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</si>
  <si>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</si>
  <si>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</si>
  <si>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</si>
  <si>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</si>
  <si>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</si>
  <si>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</si>
  <si>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</si>
  <si>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</si>
  <si>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</si>
  <si>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</si>
  <si>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</si>
  <si>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</si>
  <si>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</si>
  <si>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</si>
  <si>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</si>
  <si>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</si>
  <si>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</si>
  <si>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</si>
  <si>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</si>
  <si>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</si>
  <si>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</si>
  <si>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</si>
  <si>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</si>
  <si>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</si>
  <si>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</si>
  <si>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</si>
  <si>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</si>
  <si>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</si>
  <si>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</si>
  <si>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</si>
  <si>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</si>
  <si>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</si>
  <si>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</si>
  <si>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</si>
  <si>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</si>
  <si>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</si>
  <si>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</si>
  <si>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</si>
  <si>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</si>
  <si>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</si>
  <si>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</si>
  <si>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</si>
  <si>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</si>
  <si>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</si>
  <si>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</si>
  <si>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</si>
  <si>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</si>
  <si>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</si>
  <si>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</si>
  <si>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</si>
  <si>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</si>
  <si>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</si>
  <si>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</si>
  <si>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</si>
  <si>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</si>
  <si>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</si>
  <si>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</si>
  <si>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</si>
  <si>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</si>
  <si>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</si>
  <si>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</si>
  <si>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</si>
  <si>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</si>
  <si>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</si>
  <si>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</si>
  <si>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</si>
  <si>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</si>
  <si>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</si>
  <si>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</si>
  <si>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</si>
  <si>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</si>
  <si>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</si>
  <si>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</si>
  <si>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</si>
  <si>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</si>
  <si>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</si>
  <si>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</si>
  <si>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</si>
  <si>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</si>
  <si>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</si>
  <si>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</si>
  <si>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</si>
  <si>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</si>
  <si>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</si>
  <si>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</si>
  <si>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</si>
  <si>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</si>
  <si>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</si>
  <si>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</si>
  <si>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</si>
  <si>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</si>
  <si>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</si>
  <si>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</si>
  <si>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</si>
  <si>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</si>
  <si>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</si>
  <si>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</si>
  <si>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</si>
  <si>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</si>
  <si>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</si>
  <si>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</si>
  <si>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</si>
  <si>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</si>
  <si>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</si>
  <si>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</si>
  <si>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</si>
  <si>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</si>
  <si>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</si>
  <si>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</si>
  <si>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</si>
  <si>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</si>
  <si>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</si>
  <si>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</si>
  <si>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</si>
  <si>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</si>
  <si>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</si>
  <si>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</si>
  <si>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</si>
  <si>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</si>
  <si>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</si>
  <si>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</si>
  <si>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</si>
  <si>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</si>
  <si>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</si>
  <si>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</si>
  <si>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</si>
  <si>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</si>
  <si>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</si>
  <si>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</si>
  <si>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</si>
  <si>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</si>
  <si>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</si>
  <si>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</si>
  <si>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</si>
  <si>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</si>
  <si>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</si>
  <si>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</si>
  <si>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</si>
  <si>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</si>
  <si>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</si>
  <si>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</si>
  <si>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</si>
  <si>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</si>
  <si>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</si>
  <si>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</si>
  <si>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</si>
  <si>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</si>
  <si>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</si>
  <si>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</si>
  <si>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</si>
  <si>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</si>
  <si>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</si>
  <si>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</si>
  <si>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</si>
  <si>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</si>
  <si>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</si>
  <si>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</si>
  <si>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</si>
  <si>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</si>
  <si>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</si>
  <si>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</si>
  <si>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</si>
  <si>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</si>
  <si>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</si>
  <si>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</si>
  <si>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</si>
  <si>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</si>
  <si>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</si>
  <si>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</si>
  <si>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</si>
  <si>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</si>
  <si>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</si>
  <si>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</si>
  <si>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</si>
  <si>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</si>
  <si>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</si>
  <si>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</si>
  <si>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</si>
  <si>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</si>
  <si>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</si>
  <si>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</si>
  <si>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</si>
  <si>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</si>
  <si>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</si>
  <si>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</si>
  <si>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</si>
  <si>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</si>
  <si>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</si>
  <si>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</si>
  <si>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</si>
  <si>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</si>
  <si>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</si>
  <si>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</si>
  <si>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</si>
  <si>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</si>
  <si>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</si>
  <si>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</si>
  <si>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</si>
  <si>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</si>
  <si>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</si>
  <si>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</si>
  <si>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</si>
  <si>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</si>
  <si>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</si>
  <si>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</si>
  <si>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</si>
  <si>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</si>
  <si>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</si>
  <si>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</si>
  <si>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</si>
  <si>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</si>
  <si>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</si>
  <si>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</si>
  <si>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</si>
  <si>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</si>
  <si>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</si>
  <si>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</si>
  <si>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</si>
  <si>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</si>
  <si>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</si>
  <si>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</si>
  <si>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</si>
  <si>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</si>
  <si>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</si>
  <si>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</si>
  <si>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</si>
  <si>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</si>
  <si>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</si>
  <si>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</si>
  <si>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</si>
  <si>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</si>
  <si>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</si>
  <si>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</si>
  <si>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</si>
  <si>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</si>
  <si>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</si>
  <si>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</si>
  <si>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</si>
  <si>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</si>
  <si>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ул. Георги С. Раковски 132, вх.А, ет.1, офис 3</t>
  </si>
  <si>
    <t>гр. София, ул. Георги С. Раковски 132, вх.А, ет.1, офис 2</t>
  </si>
  <si>
    <t>01.01.2021 г.</t>
  </si>
  <si>
    <t>08.10.2021 г.</t>
  </si>
  <si>
    <t>30.09.2021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</si>
</sst>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30.09.2021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08.10.2021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1003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1000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60028</v>
      </c>
      <c r="D6" s="674">
        <f aca="true" t="shared" si="0" ref="D6:D15">C6-E6</f>
        <v>0</v>
      </c>
      <c r="E6" s="673">
        <f>'1-Баланс'!G95</f>
        <v>60028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10721</v>
      </c>
      <c r="D7" s="674">
        <f t="shared" si="0"/>
        <v>10071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-201</v>
      </c>
      <c r="D8" s="674">
        <f t="shared" si="0"/>
        <v>0</v>
      </c>
      <c r="E8" s="673">
        <f>ABS('2-Отчет за доходите'!C44)-ABS('2-Отчет за доходите'!G44)</f>
        <v>-201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10</v>
      </c>
      <c r="D9" s="674">
        <f t="shared" si="0"/>
        <v>0</v>
      </c>
      <c r="E9" s="673">
        <f>'3-Отчет за паричния поток'!C45</f>
        <v>10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255</v>
      </c>
      <c r="D10" s="674">
        <f t="shared" si="0"/>
        <v>0</v>
      </c>
      <c r="E10" s="673">
        <f>'3-Отчет за паричния поток'!C46</f>
        <v>255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10721</v>
      </c>
      <c r="D11" s="674">
        <f t="shared" si="0"/>
        <v>0</v>
      </c>
      <c r="E11" s="673">
        <f>'4-Отчет за собствения капитал'!L34</f>
        <v>10721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-0.19533527696793002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-0.018748251095979853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-0.0040765002940758915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-0.003348437395881922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0.8365853658536585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0.8639971864951769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0.8639971864951769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0.8584706591639871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0.012811495176848875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0.024542072123640526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0.01714200039981342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0.7328033097398066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4.599104561141685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0.8214000133271141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989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0.09224885738270684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0.9611273080660836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49.85540950455005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41928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42831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16832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16832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254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255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17197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60028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5578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5578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-201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5377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10721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25491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3912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29403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29403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12327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1963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5541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928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1071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3457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84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19904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19904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60028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153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46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216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989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25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1014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1230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1230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1230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814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215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1029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1029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201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1029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201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201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201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1230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1004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-135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-186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634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772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772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2430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-2424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-1142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-25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-1161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255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255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5578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5578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5578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5578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-201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-201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-201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10922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10922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-201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10721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10721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41928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30.09.2021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30.09.2021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30.09.2021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30.09.2021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30.09.2021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30.09.2021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30.09.2021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30.09.2021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30.09.2021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30.09.2021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30.09.2021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30.09.2021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30.09.2021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30.09.2021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30.09.2021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30.09.2021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30.09.2021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30.09.2021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30.09.2021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30.09.2021 г.</v>
      </c>
      <c r="D490" s="105" t="s">
        <v>583</v>
      </c>
      <c r="E490" s="496">
        <v>1</v>
      </c>
      <c r="F490" s="105" t="s">
        <v>582</v>
      </c>
      <c r="H490" s="105">
        <f>'Справка 6'!D42</f>
        <v>41928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30.09.2021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30.09.2021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30.09.2021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30.09.2021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30.09.2021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30.09.2021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30.09.2021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30.09.2021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30.09.2021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30.09.2021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30.09.2021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30.09.2021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30.09.2021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30.09.2021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30.09.2021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30.09.2021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30.09.2021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30.09.2021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30.09.2021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30.09.2021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30.09.2021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30.09.2021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30.09.2021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30.09.2021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30.09.2021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30.09.2021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30.09.2021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30.09.2021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30.09.2021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30.09.2021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30.09.2021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30.09.2021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30.09.2021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30.09.2021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30.09.2021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30.09.2021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30.09.2021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30.09.2021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30.09.2021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30.09.2021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41928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30.09.2021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30.09.2021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30.09.2021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30.09.2021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30.09.2021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30.09.2021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30.09.2021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30.09.2021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30.09.2021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30.09.2021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30.09.2021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30.09.2021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30.09.2021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30.09.2021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30.09.2021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30.09.2021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30.09.2021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30.09.2021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30.09.2021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30.09.2021 г.</v>
      </c>
      <c r="D580" s="105" t="s">
        <v>583</v>
      </c>
      <c r="E580" s="496">
        <v>4</v>
      </c>
      <c r="F580" s="105" t="s">
        <v>582</v>
      </c>
      <c r="H580" s="105">
        <f>'Справка 6'!G42</f>
        <v>41928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30.09.2021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30.09.2021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30.09.2021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30.09.2021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30.09.2021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30.09.2021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30.09.2021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30.09.2021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30.09.2021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30.09.2021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30.09.2021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30.09.2021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30.09.2021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30.09.2021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30.09.2021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30.09.2021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30.09.2021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30.09.2021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30.09.2021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30.09.2021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30.09.2021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30.09.2021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30.09.2021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30.09.2021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30.09.2021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30.09.2021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30.09.2021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30.09.2021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30.09.2021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30.09.2021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30.09.2021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30.09.2021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30.09.2021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30.09.2021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30.09.2021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30.09.2021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30.09.2021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30.09.2021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30.09.2021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30.09.2021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41928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30.09.2021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30.09.2021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30.09.2021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30.09.2021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30.09.2021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30.09.2021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30.09.2021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30.09.2021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30.09.2021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30.09.2021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30.09.2021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30.09.2021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30.09.2021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30.09.2021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30.09.2021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30.09.2021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30.09.2021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30.09.2021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30.09.2021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30.09.2021 г.</v>
      </c>
      <c r="D670" s="105" t="s">
        <v>583</v>
      </c>
      <c r="E670" s="496">
        <v>7</v>
      </c>
      <c r="F670" s="105" t="s">
        <v>582</v>
      </c>
      <c r="H670" s="105">
        <f>'Справка 6'!J42</f>
        <v>41928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30.09.2021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30.09.2021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30.09.2021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30.09.2021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30.09.2021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30.09.2021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30.09.2021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30.09.2021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30.09.2021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30.09.2021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30.09.2021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30.09.2021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30.09.2021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30.09.2021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30.09.2021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30.09.2021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30.09.2021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30.09.2021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30.09.2021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30.09.2021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30.09.2021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30.09.2021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30.09.2021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30.09.2021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30.09.2021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30.09.2021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30.09.2021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30.09.2021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30.09.2021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30.09.2021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30.09.2021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30.09.2021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30.09.2021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30.09.2021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30.09.2021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30.09.2021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30.09.2021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30.09.2021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30.09.2021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30.09.2021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30.09.2021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30.09.2021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30.09.2021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30.09.2021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30.09.2021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30.09.2021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30.09.2021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30.09.2021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30.09.2021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30.09.2021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30.09.2021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30.09.2021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30.09.2021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30.09.2021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30.09.2021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30.09.2021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30.09.2021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30.09.2021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30.09.2021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30.09.2021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30.09.2021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30.09.2021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30.09.2021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30.09.2021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30.09.2021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30.09.2021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30.09.2021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30.09.2021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30.09.2021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30.09.2021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30.09.2021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30.09.2021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30.09.2021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30.09.2021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30.09.2021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30.09.2021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30.09.2021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30.09.2021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30.09.2021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30.09.2021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30.09.2021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30.09.2021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30.09.2021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30.09.2021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30.09.2021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30.09.2021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30.09.2021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30.09.2021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30.09.2021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30.09.2021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30.09.2021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30.09.2021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30.09.2021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30.09.2021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30.09.2021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30.09.2021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30.09.2021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30.09.2021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30.09.2021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30.09.2021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30.09.2021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30.09.2021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30.09.2021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30.09.2021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30.09.2021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30.09.2021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30.09.2021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30.09.2021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30.09.2021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30.09.2021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30.09.2021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30.09.2021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30.09.2021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30.09.2021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30.09.2021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30.09.2021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30.09.2021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30.09.2021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30.09.2021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30.09.2021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30.09.2021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30.09.2021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30.09.2021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30.09.2021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30.09.2021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30.09.2021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30.09.2021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30.09.2021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30.09.2021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30.09.2021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30.09.2021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30.09.2021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30.09.2021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30.09.2021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30.09.2021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30.09.2021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30.09.2021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30.09.2021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30.09.2021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30.09.2021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41928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30.09.2021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30.09.2021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30.09.2021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30.09.2021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30.09.2021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30.09.2021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30.09.2021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30.09.2021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30.09.2021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30.09.2021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30.09.2021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30.09.2021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30.09.2021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30.09.2021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30.09.2021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30.09.2021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30.09.2021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30.09.2021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30.09.2021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30.09.2021 г.</v>
      </c>
      <c r="D910" s="105" t="s">
        <v>583</v>
      </c>
      <c r="E910" s="496">
        <v>15</v>
      </c>
      <c r="F910" s="105" t="s">
        <v>582</v>
      </c>
      <c r="H910" s="105">
        <f>'Справка 6'!R42</f>
        <v>41928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1013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110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110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25491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25491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3912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29403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928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770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12327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12327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1963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1963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4613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1071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3457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84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19904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49307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928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770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12327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12327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1963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1963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4613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1071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3457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84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19904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19904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25491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25491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3912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29403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29403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56" activeCellId="1" sqref="G71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41928</v>
      </c>
      <c r="D21" s="476">
        <v>41928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5578</v>
      </c>
      <c r="H28" s="596">
        <f>SUM(H29:H31)</f>
        <v>5209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5578</v>
      </c>
      <c r="H29" s="197">
        <v>5209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369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-201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5377</v>
      </c>
      <c r="H34" s="598">
        <f>H28+H32+H33</f>
        <v>5578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10721</v>
      </c>
      <c r="H37" s="600">
        <f>H26+H18+H34</f>
        <v>10922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25491</v>
      </c>
      <c r="H45" s="197">
        <v>23543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3912</v>
      </c>
      <c r="H48" s="197">
        <v>5868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29403</v>
      </c>
      <c r="H50" s="596">
        <f>SUM(H44:H49)</f>
        <v>29411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42831</v>
      </c>
      <c r="D56" s="602">
        <f>D20+D21+D22+D28+D33+D46+D52+D54+D55</f>
        <v>42831</v>
      </c>
      <c r="E56" s="100" t="s">
        <v>850</v>
      </c>
      <c r="F56" s="99" t="s">
        <v>172</v>
      </c>
      <c r="G56" s="599">
        <f>G50+G52+G53+G54+G55</f>
        <v>29403</v>
      </c>
      <c r="H56" s="600">
        <f>H50+H52+H53+H54+H55</f>
        <v>29411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12327</v>
      </c>
      <c r="H59" s="197">
        <f>12314+18</f>
        <v>12332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1956+7</f>
        <v>1963</v>
      </c>
      <c r="H60" s="197">
        <f>1956+143</f>
        <v>2099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5541</v>
      </c>
      <c r="H61" s="596">
        <f>SUM(H62:H68)</f>
        <v>4947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158+770</f>
        <v>928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1071</v>
      </c>
      <c r="H64" s="197">
        <v>1028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3457</v>
      </c>
      <c r="H65" s="197">
        <v>3674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84</v>
      </c>
      <c r="H68" s="197">
        <v>87</v>
      </c>
    </row>
    <row r="69" spans="1:8" ht="15.75">
      <c r="A69" s="89" t="s">
        <v>210</v>
      </c>
      <c r="B69" s="91" t="s">
        <v>211</v>
      </c>
      <c r="C69" s="197">
        <v>7</v>
      </c>
      <c r="D69" s="196">
        <v>1</v>
      </c>
      <c r="E69" s="201" t="s">
        <v>79</v>
      </c>
      <c r="F69" s="93" t="s">
        <v>216</v>
      </c>
      <c r="G69" s="197">
        <f>65+8</f>
        <v>73</v>
      </c>
      <c r="H69" s="197">
        <f>65+8</f>
        <v>73</v>
      </c>
    </row>
    <row r="70" spans="1:8" ht="15.75">
      <c r="A70" s="89" t="s">
        <v>214</v>
      </c>
      <c r="B70" s="91" t="s">
        <v>215</v>
      </c>
      <c r="C70" s="197">
        <v>100</v>
      </c>
      <c r="D70" s="196">
        <v>100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19904</v>
      </c>
      <c r="H71" s="598">
        <f>H59+H60+H61+H69+H70</f>
        <v>19451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7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110</v>
      </c>
      <c r="D76" s="598">
        <f>SUM(D68:D75)</f>
        <v>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19904</v>
      </c>
      <c r="H79" s="600">
        <f>H71+H73+H75+H77</f>
        <v>19451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16832</v>
      </c>
      <c r="D83" s="196">
        <v>16832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16832</v>
      </c>
      <c r="D85" s="598">
        <f>D84+D83+D79</f>
        <v>16832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254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255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17197</v>
      </c>
      <c r="D94" s="602">
        <f>D65+D76+D85+D92+D93</f>
        <v>16953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60028</v>
      </c>
      <c r="D95" s="604">
        <f>D94+D56</f>
        <v>59784</v>
      </c>
      <c r="E95" s="229" t="s">
        <v>942</v>
      </c>
      <c r="F95" s="489" t="s">
        <v>268</v>
      </c>
      <c r="G95" s="603">
        <f>G37+G40+G56+G79</f>
        <v>60028</v>
      </c>
      <c r="H95" s="604">
        <f>H37+H40+H56+H79</f>
        <v>59784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08.10.2021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44" sqref="G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153</v>
      </c>
      <c r="D13" s="316">
        <v>228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814</v>
      </c>
      <c r="H14" s="316">
        <v>795</v>
      </c>
    </row>
    <row r="15" spans="1:8" ht="15.75">
      <c r="A15" s="194" t="s">
        <v>287</v>
      </c>
      <c r="B15" s="190" t="s">
        <v>288</v>
      </c>
      <c r="C15" s="316">
        <v>15</v>
      </c>
      <c r="D15" s="316">
        <v>14</v>
      </c>
      <c r="E15" s="245" t="s">
        <v>79</v>
      </c>
      <c r="F15" s="240" t="s">
        <v>289</v>
      </c>
      <c r="G15" s="316">
        <v>215</v>
      </c>
      <c r="H15" s="316">
        <v>20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1029</v>
      </c>
      <c r="H16" s="629">
        <f>SUM(H12:H15)</f>
        <v>815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46</v>
      </c>
      <c r="D19" s="316">
        <v>189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216</v>
      </c>
      <c r="D22" s="629">
        <f>SUM(D12:D18)+D19</f>
        <v>433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989</v>
      </c>
      <c r="D25" s="316">
        <v>1201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25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1014</v>
      </c>
      <c r="D29" s="629">
        <f>SUM(D25:D28)</f>
        <v>1207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1230</v>
      </c>
      <c r="D31" s="635">
        <f>D29+D22</f>
        <v>1640</v>
      </c>
      <c r="E31" s="251" t="s">
        <v>824</v>
      </c>
      <c r="F31" s="266" t="s">
        <v>331</v>
      </c>
      <c r="G31" s="253">
        <f>G16+G18+G27</f>
        <v>1029</v>
      </c>
      <c r="H31" s="254">
        <f>H16+H18+H27</f>
        <v>815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201</v>
      </c>
      <c r="H33" s="629">
        <f>IF((D31-H31)&gt;0,D31-H31,0)</f>
        <v>825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1230</v>
      </c>
      <c r="D36" s="637">
        <f>D31-D34+D35</f>
        <v>1640</v>
      </c>
      <c r="E36" s="262" t="s">
        <v>346</v>
      </c>
      <c r="F36" s="256" t="s">
        <v>347</v>
      </c>
      <c r="G36" s="267">
        <f>G35-G34+G31</f>
        <v>1029</v>
      </c>
      <c r="H36" s="268">
        <f>H35-H34+H31</f>
        <v>815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201</v>
      </c>
      <c r="H37" s="254">
        <f>IF((D36-H36)&gt;0,D36-H36,0)</f>
        <v>825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201</v>
      </c>
      <c r="H42" s="244">
        <f>IF(H37&gt;0,IF(D38+H37&lt;0,0,D38+H37),IF(D37-D38&lt;0,D38-D37,0))</f>
        <v>825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201</v>
      </c>
      <c r="H44" s="268">
        <f>IF(D42=0,IF(H42-H43&gt;0,H42-H43+D43,0),IF(D42-D43&lt;0,D43-D42+H43,0))</f>
        <v>825</v>
      </c>
    </row>
    <row r="45" spans="1:8" ht="16.5" thickBot="1">
      <c r="A45" s="270" t="s">
        <v>371</v>
      </c>
      <c r="B45" s="271" t="s">
        <v>372</v>
      </c>
      <c r="C45" s="630">
        <f>C36+C38+C42</f>
        <v>1230</v>
      </c>
      <c r="D45" s="631">
        <f>D36+D38+D42</f>
        <v>1640</v>
      </c>
      <c r="E45" s="270" t="s">
        <v>373</v>
      </c>
      <c r="F45" s="272" t="s">
        <v>374</v>
      </c>
      <c r="G45" s="630">
        <f>G42+G36</f>
        <v>1230</v>
      </c>
      <c r="H45" s="631">
        <f>H42+H36</f>
        <v>1640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08.10.2021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1004</v>
      </c>
      <c r="D11" s="197">
        <v>978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-135</v>
      </c>
      <c r="D12" s="197">
        <v>-195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-186</v>
      </c>
      <c r="D15" s="197">
        <f>2542-92</f>
        <v>2450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1-33</f>
        <v>-32</v>
      </c>
      <c r="D20" s="197">
        <f>601-32</f>
        <v>569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634</v>
      </c>
      <c r="D21" s="659">
        <f>SUM(D11:D20)</f>
        <v>3784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-2664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772</v>
      </c>
      <c r="D24" s="197">
        <v>2320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772</v>
      </c>
      <c r="D33" s="659">
        <f>SUM(D23:D32)</f>
        <v>-344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2430</v>
      </c>
      <c r="D37" s="197">
        <f>2560+148</f>
        <v>2708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-2424</v>
      </c>
      <c r="D38" s="197">
        <f>-4965-29</f>
        <v>-4994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-1142</v>
      </c>
      <c r="D40" s="197">
        <v>-1124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-25</v>
      </c>
      <c r="D42" s="197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-1161</v>
      </c>
      <c r="D43" s="661">
        <f>SUM(D35:D42)</f>
        <v>-3416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245</v>
      </c>
      <c r="D44" s="307">
        <f>D43+D33+D21</f>
        <v>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255</v>
      </c>
      <c r="D46" s="311">
        <f>D45+D44</f>
        <v>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255</v>
      </c>
      <c r="D47" s="298">
        <v>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08.10.2021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5578</v>
      </c>
      <c r="J13" s="584">
        <f>'1-Баланс'!H30+'1-Баланс'!H33</f>
        <v>0</v>
      </c>
      <c r="K13" s="585"/>
      <c r="L13" s="584">
        <f>SUM(C13:K13)</f>
        <v>10922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5578</v>
      </c>
      <c r="J17" s="653">
        <f t="shared" si="2"/>
        <v>0</v>
      </c>
      <c r="K17" s="653">
        <f t="shared" si="2"/>
        <v>0</v>
      </c>
      <c r="L17" s="584">
        <f t="shared" si="1"/>
        <v>10922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-201</v>
      </c>
      <c r="K18" s="585"/>
      <c r="L18" s="584">
        <f t="shared" si="1"/>
        <v>-201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5578</v>
      </c>
      <c r="J31" s="653">
        <f t="shared" si="6"/>
        <v>-201</v>
      </c>
      <c r="K31" s="653">
        <f t="shared" si="6"/>
        <v>0</v>
      </c>
      <c r="L31" s="584">
        <f t="shared" si="1"/>
        <v>10721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5578</v>
      </c>
      <c r="J34" s="587">
        <f t="shared" si="7"/>
        <v>-201</v>
      </c>
      <c r="K34" s="587">
        <f t="shared" si="7"/>
        <v>0</v>
      </c>
      <c r="L34" s="651">
        <f t="shared" si="1"/>
        <v>10721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08.10.2021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08.10.2021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41928</v>
      </c>
      <c r="E20" s="328"/>
      <c r="F20" s="328"/>
      <c r="G20" s="329">
        <f t="shared" si="2"/>
        <v>41928</v>
      </c>
      <c r="H20" s="328"/>
      <c r="I20" s="328"/>
      <c r="J20" s="329">
        <f t="shared" si="3"/>
        <v>41928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41928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41928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41928</v>
      </c>
      <c r="H42" s="349">
        <f t="shared" si="11"/>
        <v>0</v>
      </c>
      <c r="I42" s="349">
        <f t="shared" si="11"/>
        <v>0</v>
      </c>
      <c r="J42" s="349">
        <f t="shared" si="11"/>
        <v>41928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41928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08.10.2021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100</v>
      </c>
      <c r="D31" s="368">
        <v>100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110</v>
      </c>
      <c r="D45" s="438">
        <f>D26+D30+D31+D33+D32+D34+D35+D40</f>
        <v>110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1013</v>
      </c>
      <c r="D46" s="444">
        <f>D45+D23+D21+D11</f>
        <v>110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25491</v>
      </c>
      <c r="D58" s="138">
        <f>D59+D61</f>
        <v>0</v>
      </c>
      <c r="E58" s="136">
        <f t="shared" si="1"/>
        <v>25491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25491</v>
      </c>
      <c r="D59" s="197"/>
      <c r="E59" s="136">
        <f t="shared" si="1"/>
        <v>25491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3912</v>
      </c>
      <c r="D65" s="197"/>
      <c r="E65" s="136">
        <f t="shared" si="1"/>
        <v>3912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29403</v>
      </c>
      <c r="D68" s="435">
        <f>D54+D58+D63+D64+D65+D66</f>
        <v>0</v>
      </c>
      <c r="E68" s="436">
        <f t="shared" si="1"/>
        <v>29403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928</v>
      </c>
      <c r="D73" s="137">
        <f>SUM(D74:D76)</f>
        <v>928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770</v>
      </c>
      <c r="D76" s="197">
        <v>770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12327</v>
      </c>
      <c r="D77" s="138">
        <f>D78+D80</f>
        <v>12327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12327</v>
      </c>
      <c r="D78" s="197">
        <v>12327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1963</v>
      </c>
      <c r="D82" s="138">
        <f>SUM(D83:D86)</f>
        <v>1963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1963</v>
      </c>
      <c r="D84" s="197">
        <v>1963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4613</v>
      </c>
      <c r="D87" s="134">
        <f>SUM(D88:D92)+D96</f>
        <v>4613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1071</v>
      </c>
      <c r="D89" s="197">
        <v>1071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3457</v>
      </c>
      <c r="D90" s="197">
        <v>3457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84</v>
      </c>
      <c r="D92" s="138">
        <f>SUM(D93:D95)</f>
        <v>84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31</v>
      </c>
      <c r="D94" s="197">
        <v>31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73</v>
      </c>
      <c r="D97" s="197"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19904</v>
      </c>
      <c r="D98" s="433">
        <f>D87+D82+D77+D73+D97</f>
        <v>19904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49307</v>
      </c>
      <c r="D99" s="427">
        <f>D98+D70+D68</f>
        <v>19904</v>
      </c>
      <c r="E99" s="427">
        <f>E98+E70+E68</f>
        <v>29403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08.10.2021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08.10.2021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2021-10-08T07:35:33Z</dcterms:modified>
  <cp:category/>
  <cp:version/>
  <cp:contentType/>
  <cp:contentStatus/>
</cp:coreProperties>
</file>