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<sst xmlns="http://schemas.openxmlformats.org/spreadsheetml/2006/main" count="1076" uniqueCount="914">
  <si>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</si>
  <si>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</si>
  <si>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</si>
  <si>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</si>
  <si>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</si>
  <si>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</si>
  <si>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</si>
  <si>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</si>
  <si>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</si>
  <si>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</si>
  <si>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</si>
  <si>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</si>
  <si>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</si>
  <si>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</si>
  <si>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</si>
  <si>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</si>
  <si>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</si>
  <si>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</si>
  <si>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</si>
  <si>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</si>
  <si>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</si>
  <si>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</si>
  <si>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</si>
  <si>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</si>
  <si>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</si>
  <si>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</si>
  <si>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</si>
  <si>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</si>
  <si>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</si>
  <si>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</si>
  <si>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</si>
  <si>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</si>
  <si>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</si>
  <si>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</si>
  <si>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</si>
  <si>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</si>
  <si>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</si>
  <si>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</si>
  <si>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</si>
  <si>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</si>
  <si>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</si>
  <si>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</si>
  <si>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</si>
  <si>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</si>
  <si>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</si>
  <si>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</si>
  <si>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</si>
  <si>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</si>
  <si>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</si>
  <si>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</si>
  <si>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</si>
  <si>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</si>
  <si>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</si>
  <si>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</si>
  <si>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</si>
  <si>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</si>
  <si>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</si>
  <si>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</si>
  <si>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</si>
  <si>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</si>
  <si>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</si>
  <si>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</si>
  <si>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</si>
  <si>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</si>
  <si>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</si>
  <si>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</si>
  <si>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</si>
  <si>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</si>
  <si>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</si>
  <si>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</si>
  <si>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</si>
  <si>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</si>
  <si>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</si>
  <si>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</si>
  <si>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</si>
  <si>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</si>
  <si>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</si>
  <si>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</si>
  <si>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</si>
  <si>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</si>
  <si>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</si>
  <si>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</si>
  <si>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</si>
  <si>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</si>
  <si>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</si>
  <si>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</si>
  <si>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</si>
  <si>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</si>
  <si>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</si>
  <si>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</si>
  <si>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</si>
  <si>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</si>
  <si>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</si>
  <si>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</si>
  <si>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</si>
  <si>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</si>
  <si>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</si>
  <si>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</si>
  <si>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</si>
  <si>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</si>
  <si>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</si>
  <si>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</si>
  <si>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</si>
  <si>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</si>
  <si>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</si>
  <si>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</si>
  <si>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</si>
  <si>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</si>
  <si>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</si>
  <si>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</si>
  <si>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</si>
  <si>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</si>
  <si>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</si>
  <si>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</si>
  <si>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</si>
  <si>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</si>
  <si>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</si>
  <si>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</si>
  <si>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</si>
  <si>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</si>
  <si>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</si>
  <si>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</si>
  <si>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</si>
  <si>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</si>
  <si>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</si>
  <si>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</si>
  <si>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</si>
  <si>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</si>
  <si>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</si>
  <si>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</si>
  <si>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</si>
  <si>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</si>
  <si>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</si>
  <si>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</si>
  <si>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</si>
  <si>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</si>
  <si>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</si>
  <si>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</si>
  <si>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</si>
  <si>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</si>
  <si>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</si>
  <si>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</si>
  <si>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</si>
  <si>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</si>
  <si>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</si>
  <si>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</si>
  <si>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</si>
  <si>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</si>
  <si>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</si>
  <si>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</si>
  <si>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</si>
  <si>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</si>
  <si>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</si>
  <si>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</si>
  <si>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</si>
  <si>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</si>
  <si>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</si>
  <si>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</si>
  <si>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</si>
  <si>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</si>
  <si>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</si>
  <si>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</si>
  <si>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</si>
  <si>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</si>
  <si>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</si>
  <si>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</si>
  <si>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</si>
  <si>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</si>
  <si>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</si>
  <si>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</si>
  <si>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</si>
  <si>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</si>
  <si>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</si>
  <si>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</si>
  <si>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</si>
  <si>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</si>
  <si>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</si>
  <si>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</si>
  <si>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</si>
  <si>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</si>
  <si>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</si>
  <si>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</si>
  <si>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</si>
  <si>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</si>
  <si>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</si>
  <si>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</si>
  <si>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</si>
  <si>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</si>
  <si>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</si>
  <si>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</si>
  <si>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</si>
  <si>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</si>
  <si>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</si>
  <si>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</si>
  <si>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</si>
  <si>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</si>
  <si>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</si>
  <si>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</si>
  <si>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</si>
  <si>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</si>
  <si>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</si>
  <si>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</si>
  <si>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</si>
  <si>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</si>
  <si>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</si>
  <si>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</si>
  <si>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</si>
  <si>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</si>
  <si>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</si>
  <si>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</si>
  <si>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</si>
  <si>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</si>
  <si>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</si>
  <si>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</si>
  <si>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</si>
  <si>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</si>
  <si>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</si>
  <si>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</si>
  <si>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</si>
  <si>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</si>
  <si>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</si>
  <si>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</si>
  <si>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</si>
  <si>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</si>
  <si>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</si>
  <si>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</si>
  <si>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</si>
  <si>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</si>
  <si>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</si>
  <si>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</si>
  <si>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</si>
  <si>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</si>
  <si>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</si>
  <si>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</si>
  <si>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</si>
  <si>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</si>
  <si>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</si>
  <si>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</si>
  <si>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</si>
  <si>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</si>
  <si>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</si>
  <si>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</si>
  <si>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</si>
  <si>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</si>
  <si>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</si>
  <si>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</si>
  <si>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</si>
  <si>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</si>
  <si>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</si>
  <si>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</si>
  <si>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</si>
  <si>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</si>
  <si>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</si>
  <si>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</si>
  <si>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</si>
  <si>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</si>
  <si>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</si>
  <si>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</si>
  <si>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</si>
  <si>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</si>
  <si>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</si>
  <si>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</si>
  <si>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</si>
  <si>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</si>
  <si>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</si>
  <si>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</si>
  <si>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</si>
  <si>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</si>
  <si>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</si>
  <si>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</si>
  <si>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</si>
  <si>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</si>
  <si>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</si>
  <si>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</si>
  <si>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</si>
  <si>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</si>
  <si>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</si>
  <si>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</si>
  <si>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</si>
  <si>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</si>
  <si>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</si>
  <si>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</si>
  <si>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</si>
  <si>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</si>
  <si>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</si>
  <si>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</si>
  <si>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</si>
  <si>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</si>
  <si>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</si>
  <si>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</si>
  <si>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</si>
  <si>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</si>
  <si>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</si>
  <si>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</si>
  <si>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</si>
  <si>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</si>
  <si>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</si>
  <si>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</si>
  <si>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</si>
  <si>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</si>
  <si>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</si>
  <si>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</si>
  <si>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</si>
  <si>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</si>
  <si>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</si>
  <si>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</si>
  <si>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</si>
  <si>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</si>
  <si>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</si>
  <si>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</si>
  <si>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</si>
  <si>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</si>
  <si>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</si>
  <si>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</si>
  <si>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</si>
  <si>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</si>
  <si>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</si>
  <si>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</si>
  <si>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</si>
  <si>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</si>
  <si>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</si>
  <si>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</si>
  <si>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</si>
  <si>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</si>
  <si>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</si>
  <si>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</si>
  <si>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</si>
  <si>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</si>
  <si>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</si>
  <si>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</si>
  <si>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</si>
  <si>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</si>
  <si>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</si>
  <si>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</si>
  <si>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</si>
  <si>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</si>
  <si>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</si>
  <si>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</si>
  <si>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</si>
  <si>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</si>
  <si>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</si>
  <si>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</si>
  <si>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</si>
  <si>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</si>
  <si>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</si>
  <si>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</si>
  <si>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</si>
  <si>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</si>
  <si>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</si>
  <si>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</si>
  <si>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</si>
  <si>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</si>
  <si>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</si>
  <si>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</si>
  <si>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</si>
  <si>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</si>
  <si>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</si>
  <si>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</si>
  <si>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</si>
  <si>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</si>
  <si>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</si>
  <si>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</si>
  <si>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</si>
  <si>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</si>
  <si>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</si>
  <si>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</si>
  <si>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</si>
  <si>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</si>
  <si>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</si>
  <si>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</si>
  <si>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</si>
  <si>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</si>
  <si>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</si>
  <si>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</si>
  <si>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</si>
  <si>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</si>
  <si>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</si>
  <si>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</si>
  <si>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</si>
  <si>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</si>
  <si>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</si>
  <si>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</si>
  <si>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</si>
  <si>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</si>
  <si>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</si>
  <si>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</si>
  <si>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</si>
  <si>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</si>
  <si>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</si>
  <si>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</si>
  <si>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</si>
  <si>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</si>
  <si>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</si>
  <si>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</si>
  <si>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</si>
  <si>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</si>
  <si>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</si>
  <si>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</si>
  <si>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</si>
  <si>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</si>
  <si>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</si>
  <si>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</si>
  <si>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</si>
  <si>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</si>
  <si>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</si>
  <si>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</si>
  <si>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</si>
  <si>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</si>
  <si>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</si>
  <si>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</si>
  <si>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</si>
  <si>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</si>
  <si>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</si>
  <si>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</si>
  <si>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</si>
  <si>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</si>
  <si>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</si>
  <si>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</si>
  <si>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</si>
  <si>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</si>
  <si>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</si>
  <si>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</si>
  <si>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</si>
  <si>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</si>
  <si>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</si>
  <si>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</si>
  <si>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</si>
  <si>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</si>
  <si>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</si>
  <si>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</si>
  <si>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</si>
  <si>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</si>
  <si>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</si>
  <si>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</si>
  <si>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</si>
  <si>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</si>
  <si>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</si>
  <si>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</si>
  <si>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</si>
  <si>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</si>
  <si>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</si>
  <si>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</si>
  <si>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</si>
  <si>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</si>
  <si>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</si>
  <si>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</si>
  <si>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</si>
  <si>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</si>
  <si>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</si>
  <si>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</si>
  <si>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</si>
  <si>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</si>
  <si>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</si>
  <si>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</si>
  <si>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</si>
  <si>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</si>
  <si>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</si>
  <si>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</si>
  <si>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</si>
  <si>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</si>
  <si>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</si>
  <si>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</si>
  <si>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</si>
  <si>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</si>
  <si>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</si>
  <si>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</si>
  <si>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</si>
  <si>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</si>
  <si>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</si>
  <si>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</si>
  <si>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</si>
  <si>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</si>
  <si>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</si>
  <si>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</si>
  <si>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</si>
  <si>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</si>
  <si>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</si>
  <si>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</si>
  <si>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</si>
  <si>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</si>
  <si>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</si>
  <si>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</si>
  <si>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</si>
  <si>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</si>
  <si>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</si>
  <si>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</si>
  <si>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</si>
  <si>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</si>
  <si>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</si>
  <si>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</si>
  <si>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</si>
  <si>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</si>
  <si>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</si>
  <si>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</si>
  <si>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</si>
  <si>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</si>
  <si>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</si>
  <si>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</si>
  <si>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</si>
  <si>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</si>
  <si>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</si>
  <si>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</si>
  <si>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</si>
  <si>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</si>
  <si>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</si>
  <si>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</si>
  <si>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</si>
  <si>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</si>
  <si>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</si>
  <si>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</si>
  <si>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</si>
  <si>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</si>
  <si>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</si>
  <si>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</si>
  <si>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</si>
  <si>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</si>
  <si>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</si>
  <si>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</si>
  <si>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</si>
  <si>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</si>
  <si>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</si>
  <si>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</si>
  <si>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</si>
  <si>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</si>
  <si>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</si>
  <si>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</si>
  <si>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</si>
  <si>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</si>
  <si>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</si>
  <si>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</si>
  <si>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</si>
  <si>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</si>
  <si>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</si>
  <si>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</si>
  <si>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</si>
  <si>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</si>
  <si>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</si>
  <si>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</si>
  <si>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</si>
  <si>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</si>
  <si>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</si>
  <si>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</si>
  <si>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</si>
  <si>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</si>
  <si>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</si>
  <si>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</si>
  <si>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</si>
  <si>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</si>
  <si>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</si>
  <si>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</si>
  <si>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</si>
  <si>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</si>
  <si>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</si>
  <si>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</si>
  <si>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</si>
  <si>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</si>
  <si>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</si>
  <si>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</si>
  <si>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</si>
  <si>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</si>
  <si>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</si>
  <si>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</si>
  <si>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</si>
  <si>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</si>
  <si>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</si>
  <si>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</si>
  <si>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</si>
  <si>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</si>
  <si>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</si>
  <si>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</si>
  <si>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</si>
  <si>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</si>
  <si>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</si>
  <si>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</si>
  <si>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</si>
  <si>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</si>
  <si>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</si>
  <si>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</si>
  <si>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</si>
  <si>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</si>
  <si>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</si>
  <si>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</si>
  <si>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</si>
  <si>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</si>
  <si>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</si>
  <si>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</si>
  <si>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</si>
  <si>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</si>
  <si>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</si>
  <si>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</si>
  <si>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</si>
  <si>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</si>
  <si>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</si>
  <si>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</si>
  <si>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</si>
  <si>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</si>
  <si>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</si>
  <si>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</si>
  <si>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</si>
  <si>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</si>
  <si>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</si>
  <si>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</si>
  <si>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</si>
  <si>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</si>
  <si>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</si>
  <si>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</si>
  <si>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</si>
  <si>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</si>
  <si>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</si>
  <si>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</si>
  <si>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</si>
  <si>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</si>
  <si>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</si>
  <si>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</si>
  <si>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</si>
  <si>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</si>
  <si>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</si>
  <si>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</si>
  <si>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</si>
  <si>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</si>
  <si>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</si>
  <si>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</si>
  <si>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</si>
  <si>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</si>
  <si>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</si>
  <si>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</si>
  <si>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</si>
  <si>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</si>
  <si>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</si>
  <si>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</si>
  <si>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</si>
  <si>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</si>
  <si>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</si>
  <si>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</si>
  <si>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</si>
  <si>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</si>
  <si>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</si>
  <si>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</si>
  <si>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</si>
  <si>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</si>
  <si>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</si>
  <si>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</si>
  <si>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</si>
  <si>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</si>
  <si>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</si>
  <si>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</si>
  <si>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</si>
  <si>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</si>
  <si>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</si>
  <si>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</si>
  <si>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</si>
  <si>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</si>
  <si>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</si>
  <si>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</si>
  <si>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</si>
  <si>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</si>
  <si>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</si>
  <si>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</si>
  <si>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</si>
  <si>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</si>
  <si>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</si>
  <si>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</si>
  <si>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</si>
  <si>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</si>
  <si>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</si>
  <si>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</si>
  <si>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</si>
  <si>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</si>
  <si>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</si>
  <si>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</si>
  <si>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</si>
  <si>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</si>
  <si>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</si>
  <si>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</si>
  <si>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</si>
  <si>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</si>
  <si>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</si>
  <si>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</si>
  <si>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</si>
  <si>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</si>
  <si>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</si>
  <si>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</si>
  <si>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</si>
  <si>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</si>
  <si>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</si>
  <si>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</si>
  <si>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</si>
  <si>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</si>
  <si>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</si>
  <si>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</si>
  <si>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</si>
  <si>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</si>
  <si>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</si>
  <si>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</si>
  <si>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</si>
  <si>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</si>
  <si>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</si>
  <si>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</si>
  <si>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</si>
  <si>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</si>
  <si>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</si>
  <si>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</si>
  <si>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</si>
  <si>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</si>
  <si>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</si>
  <si>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</si>
  <si>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</si>
  <si>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</si>
  <si>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</si>
  <si>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</si>
  <si>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</si>
  <si>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</si>
  <si>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</si>
  <si>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</si>
  <si>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</si>
  <si>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</si>
  <si>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</si>
  <si>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</si>
  <si>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</si>
  <si>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</si>
  <si>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</si>
  <si>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</si>
  <si>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</si>
  <si>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</si>
  <si>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</si>
  <si>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</si>
  <si>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</si>
  <si>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</si>
  <si>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</si>
  <si>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</si>
  <si>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</si>
  <si>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</si>
  <si>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</si>
  <si>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</si>
  <si>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</si>
  <si>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</si>
  <si>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</si>
  <si>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</si>
  <si>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</si>
  <si>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</si>
  <si>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</si>
  <si>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</si>
  <si>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</si>
  <si>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</si>
  <si>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</si>
  <si>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</si>
  <si>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</si>
  <si>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</si>
  <si>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</si>
  <si>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</si>
  <si>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</si>
  <si>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</si>
  <si>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</si>
  <si>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</si>
  <si>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</si>
  <si>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</si>
  <si>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</si>
  <si>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</si>
  <si>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</si>
  <si>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</si>
  <si>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</si>
  <si>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</si>
  <si>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</si>
  <si>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</si>
  <si>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</si>
  <si>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</si>
  <si>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</si>
  <si>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</si>
  <si>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</si>
  <si>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</si>
  <si>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</si>
  <si>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</si>
  <si>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</si>
  <si>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</si>
  <si>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</si>
  <si>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</si>
  <si>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</si>
  <si>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</si>
  <si>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</si>
  <si>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</si>
  <si>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</si>
  <si>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</si>
  <si>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</si>
  <si>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</si>
  <si>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</si>
  <si>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</si>
  <si>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</si>
  <si>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</si>
  <si>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</si>
  <si>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</si>
  <si>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</si>
  <si>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</si>
  <si>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</si>
  <si>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</si>
  <si>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</si>
  <si>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</si>
  <si>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</si>
  <si>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</si>
  <si>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</si>
  <si>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</si>
  <si>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</si>
  <si>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</si>
  <si>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</si>
  <si>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</si>
  <si>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</si>
  <si>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</si>
  <si>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</si>
  <si>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</si>
  <si>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</si>
  <si>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</si>
  <si>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</si>
  <si>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</si>
  <si>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</si>
  <si>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</si>
  <si>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</si>
  <si>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</si>
  <si>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</si>
  <si>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</si>
  <si>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</si>
  <si>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</si>
  <si>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</si>
  <si>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</si>
  <si>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</si>
  <si>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</si>
  <si>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</si>
  <si>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</si>
  <si>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</si>
  <si>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</si>
  <si>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</si>
  <si>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</si>
  <si>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</si>
  <si>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</si>
  <si>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</si>
  <si>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</si>
  <si>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</si>
  <si>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</si>
  <si>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</si>
  <si>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</si>
  <si>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</si>
  <si>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</si>
  <si>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</si>
  <si>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</si>
  <si>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</si>
  <si>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</si>
  <si>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</si>
  <si>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</si>
  <si>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</si>
  <si>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</si>
  <si>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</si>
  <si>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</si>
  <si>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</si>
  <si>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</si>
  <si>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</si>
  <si>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</si>
  <si>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</si>
  <si>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</si>
  <si>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</si>
  <si>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</si>
  <si>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</si>
  <si>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</si>
  <si>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</si>
  <si>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</si>
  <si>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</si>
  <si>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</si>
  <si>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</si>
  <si>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</si>
  <si>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</si>
  <si>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</si>
  <si>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1. "Гарант" АД гр.Бяла Слатина</t>
  </si>
  <si>
    <t>2. "Винекс" АД Слявянци</t>
  </si>
  <si>
    <t>3."Славянка" АД Бургас</t>
  </si>
  <si>
    <t>4. Други инвестиции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</si>
  <si>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</si>
  <si>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</si>
  <si>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</si>
  <si>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</si>
  <si>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</si>
  <si>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</si>
  <si>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</si>
  <si>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</si>
  <si>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4."Еуратек финанс" АД</t>
  </si>
  <si>
    <t>5."ИП Фаворит" АД  София</t>
  </si>
  <si>
    <t>1."Бългериън Бойлер Технолоджис "ООД</t>
  </si>
  <si>
    <t xml:space="preserve">  </t>
  </si>
  <si>
    <t xml:space="preserve">` </t>
  </si>
  <si>
    <t xml:space="preserve">                               Даниел Ризов</t>
  </si>
  <si>
    <t xml:space="preserve">                      Даниел Ризов</t>
  </si>
  <si>
    <t>Даниел Ризов</t>
  </si>
  <si>
    <t>1."Лесекспорт" АД гр.Бургас</t>
  </si>
  <si>
    <t>2."Лазурен бряг" АД гр. Приморско</t>
  </si>
  <si>
    <t>3."Металопак" АД, гр. Карнобат</t>
  </si>
  <si>
    <t>4. "Интърг еко"ООД -в ликвидация</t>
  </si>
  <si>
    <t>5."Кортекс Трейдинг" АД</t>
  </si>
  <si>
    <t>6. "Търговска къща Мебел" АД</t>
  </si>
  <si>
    <t>7. "Интърг" АД-гр.Сливен</t>
  </si>
  <si>
    <t>8. "Аутобохемия" АД</t>
  </si>
  <si>
    <t xml:space="preserve">                Анелия</t>
  </si>
  <si>
    <t xml:space="preserve">       Даниел Ризов</t>
  </si>
  <si>
    <t>I-во  тримесечие 2011 г.</t>
  </si>
  <si>
    <t>Дата на съставяне: 26 май  2011 год.</t>
  </si>
  <si>
    <t>Отчетен период:I-во тримесечие 2011г.</t>
  </si>
  <si>
    <t xml:space="preserve">Дата на съставяне: 26 май 2011 г.                             </t>
  </si>
  <si>
    <t xml:space="preserve">Дата на съставяне: 26май   2011 г.                                      </t>
  </si>
  <si>
    <t>Отчетен период: I-во тримесечие 2011г.</t>
  </si>
  <si>
    <t>Отчетен период:I-во тримесечие 2011 г.</t>
  </si>
  <si>
    <t xml:space="preserve">                Дата  на съставяне: 26 май  2011 г.                                                                                                                             </t>
  </si>
  <si>
    <t>Отчетен период: I-во  тримесечие 2011 г.</t>
  </si>
  <si>
    <t xml:space="preserve">Дата на съставяне  26 май  2011 г.                 </t>
  </si>
  <si>
    <t>Отчетен период :I-во тримесечие 2011 г.</t>
  </si>
  <si>
    <t>Дата на съставяне: 26 май 2011 г.</t>
  </si>
  <si>
    <t>Дата на съставяне: 26 май  2011г.</t>
  </si>
  <si>
    <r>
      <t xml:space="preserve">Отчетен период:I-во тримесечие 2011 г.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</si>
  <si>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26 май  2011 г.</t>
    </r>
  </si>
  <si>
    <t>9. Други инвестиции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</si>
</sst>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3" fontId="13" fillId="0" borderId="1" xfId="28" applyNumberFormat="1" applyFont="1" applyFill="1" applyBorder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0" fillId="0" borderId="0" xfId="24" applyFont="1" applyAlignment="1">
      <alignment horizontal="left"/>
      <protection/>
    </xf>
    <xf numFmtId="0" fontId="5" fillId="0" borderId="1" xfId="24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24" applyNumberFormat="1" applyFont="1" applyBorder="1" applyAlignment="1">
      <alignment horizontal="center" vertical="center" wrapText="1"/>
      <protection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Border="1" applyAlignment="1" applyProtection="1">
      <alignment horizontal="center" vertical="center" wrapText="1"/>
      <protection/>
    </xf>
    <xf numFmtId="1" fontId="5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4" applyFont="1" applyBorder="1" applyAlignment="1" applyProtection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6">
      <selection activeCell="G76" sqref="G76"/>
    </sheetView>
  </sheetViews>
  <sheetFormatPr defaultColWidth="9.00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873</v>
      </c>
      <c r="F3" s="293" t="s">
        <v>2</v>
      </c>
      <c r="G3" s="241"/>
      <c r="H3" s="241">
        <v>121577091</v>
      </c>
    </row>
    <row r="4" spans="1:8" ht="15">
      <c r="A4" s="610" t="s">
        <v>862</v>
      </c>
      <c r="B4" s="611"/>
      <c r="C4" s="611"/>
      <c r="D4" s="611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898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4385</v>
      </c>
      <c r="D11" s="220">
        <v>4384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2967</v>
      </c>
      <c r="D12" s="220">
        <v>3032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11686</v>
      </c>
      <c r="D13" s="220">
        <v>11997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916</v>
      </c>
      <c r="D14" s="220">
        <v>930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296</v>
      </c>
      <c r="D15" s="220">
        <v>324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100</v>
      </c>
      <c r="D16" s="220">
        <v>443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5510</v>
      </c>
      <c r="D17" s="220">
        <v>5419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783</v>
      </c>
      <c r="D18" s="220">
        <v>480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26643</v>
      </c>
      <c r="D19" s="224">
        <f>SUM(D11:D18)</f>
        <v>27009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210</v>
      </c>
      <c r="D20" s="220">
        <v>213</v>
      </c>
      <c r="E20" s="315" t="s">
        <v>56</v>
      </c>
      <c r="F20" s="320" t="s">
        <v>57</v>
      </c>
      <c r="G20" s="221">
        <v>2291</v>
      </c>
      <c r="H20" s="221">
        <v>2291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26668</v>
      </c>
      <c r="H21" s="225">
        <f>SUM(H22:H24)</f>
        <v>26668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>
        <v>1</v>
      </c>
      <c r="D23" s="220">
        <v>1</v>
      </c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4</v>
      </c>
      <c r="D24" s="220">
        <v>3</v>
      </c>
      <c r="E24" s="315" t="s">
        <v>71</v>
      </c>
      <c r="F24" s="320" t="s">
        <v>72</v>
      </c>
      <c r="G24" s="221">
        <v>25967</v>
      </c>
      <c r="H24" s="221">
        <v>25967</v>
      </c>
    </row>
    <row r="25" spans="1:18" ht="15">
      <c r="A25" s="313" t="s">
        <v>73</v>
      </c>
      <c r="B25" s="319" t="s">
        <v>74</v>
      </c>
      <c r="C25" s="220">
        <v>3</v>
      </c>
      <c r="D25" s="220">
        <v>3</v>
      </c>
      <c r="E25" s="331" t="s">
        <v>75</v>
      </c>
      <c r="F25" s="323" t="s">
        <v>76</v>
      </c>
      <c r="G25" s="223">
        <f>G19+G20+G21</f>
        <v>28973</v>
      </c>
      <c r="H25" s="223">
        <f>H19+H20+H21</f>
        <v>28973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284</v>
      </c>
      <c r="D26" s="220">
        <v>297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292</v>
      </c>
      <c r="D27" s="224">
        <f>SUM(D23:D26)</f>
        <v>304</v>
      </c>
      <c r="E27" s="331" t="s">
        <v>82</v>
      </c>
      <c r="F27" s="320" t="s">
        <v>83</v>
      </c>
      <c r="G27" s="223">
        <f>SUM(G28:G30)</f>
        <v>-4180</v>
      </c>
      <c r="H27" s="223">
        <f>SUM(H28:H30)</f>
        <v>-3447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3134</v>
      </c>
      <c r="H28" s="221">
        <v>2779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-7314</v>
      </c>
      <c r="H29" s="418">
        <v>-6226</v>
      </c>
      <c r="M29" s="226"/>
    </row>
    <row r="30" spans="1:8" ht="15">
      <c r="A30" s="313" t="s">
        <v>89</v>
      </c>
      <c r="B30" s="319" t="s">
        <v>90</v>
      </c>
      <c r="C30" s="220">
        <v>1359</v>
      </c>
      <c r="D30" s="220">
        <v>1359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1359</v>
      </c>
      <c r="D32" s="224">
        <f>D30+D31</f>
        <v>1359</v>
      </c>
      <c r="E32" s="321" t="s">
        <v>99</v>
      </c>
      <c r="F32" s="320" t="s">
        <v>100</v>
      </c>
      <c r="G32" s="418">
        <v>-530</v>
      </c>
      <c r="H32" s="418">
        <v>-733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-4710</v>
      </c>
      <c r="H33" s="223">
        <f>H27+H31+H32</f>
        <v>-4180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850</v>
      </c>
      <c r="B34" s="322" t="s">
        <v>104</v>
      </c>
      <c r="C34" s="224">
        <f>SUM(C35:C38)</f>
        <v>2615</v>
      </c>
      <c r="D34" s="224">
        <f>SUM(D35:D38)</f>
        <v>2615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>
        <v>187</v>
      </c>
      <c r="D36" s="220">
        <v>187</v>
      </c>
      <c r="E36" s="315" t="s">
        <v>109</v>
      </c>
      <c r="F36" s="339" t="s">
        <v>110</v>
      </c>
      <c r="G36" s="223">
        <f>G25+G17+G33</f>
        <v>26620</v>
      </c>
      <c r="H36" s="223">
        <f>H25+H17+H33</f>
        <v>27150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1754</v>
      </c>
      <c r="D37" s="220">
        <v>1754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>
        <v>674</v>
      </c>
      <c r="D38" s="220">
        <v>674</v>
      </c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12242</v>
      </c>
      <c r="H39" s="221">
        <v>12205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>
        <v>131</v>
      </c>
      <c r="H44" s="221">
        <v>247</v>
      </c>
    </row>
    <row r="45" spans="1:15" ht="15">
      <c r="A45" s="313" t="s">
        <v>135</v>
      </c>
      <c r="B45" s="327" t="s">
        <v>136</v>
      </c>
      <c r="C45" s="224">
        <f>C34+C39+C44</f>
        <v>2615</v>
      </c>
      <c r="D45" s="224">
        <f>D34+D39+D44</f>
        <v>2615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>
        <v>299</v>
      </c>
      <c r="H46" s="221">
        <v>299</v>
      </c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4264</v>
      </c>
      <c r="D48" s="220">
        <v>4212</v>
      </c>
      <c r="E48" s="315" t="s">
        <v>148</v>
      </c>
      <c r="F48" s="320" t="s">
        <v>149</v>
      </c>
      <c r="G48" s="221"/>
      <c r="H48" s="221"/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430</v>
      </c>
      <c r="H49" s="223">
        <f>SUM(H43:H48)</f>
        <v>546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4264</v>
      </c>
      <c r="D51" s="224">
        <f>SUM(D47:D50)</f>
        <v>4212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61</v>
      </c>
      <c r="H53" s="221">
        <v>61</v>
      </c>
    </row>
    <row r="54" spans="1:8" ht="15">
      <c r="A54" s="313" t="s">
        <v>165</v>
      </c>
      <c r="B54" s="327" t="s">
        <v>166</v>
      </c>
      <c r="C54" s="220">
        <v>3</v>
      </c>
      <c r="D54" s="220">
        <v>3</v>
      </c>
      <c r="E54" s="315" t="s">
        <v>167</v>
      </c>
      <c r="F54" s="323" t="s">
        <v>168</v>
      </c>
      <c r="G54" s="221">
        <v>77</v>
      </c>
      <c r="H54" s="221">
        <v>79</v>
      </c>
    </row>
    <row r="55" spans="1:18" ht="25.5">
      <c r="A55" s="347" t="s">
        <v>169</v>
      </c>
      <c r="B55" s="348" t="s">
        <v>170</v>
      </c>
      <c r="C55" s="224">
        <f>C19+C20+C21+C27+C32+C45+C51+C53+C54</f>
        <v>35386</v>
      </c>
      <c r="D55" s="224">
        <f>D19+D20+D21+D27+D32+D45+D51+D53+D54</f>
        <v>35715</v>
      </c>
      <c r="E55" s="315" t="s">
        <v>171</v>
      </c>
      <c r="F55" s="339" t="s">
        <v>172</v>
      </c>
      <c r="G55" s="223">
        <f>G49+G51+G52+G53+G54</f>
        <v>568</v>
      </c>
      <c r="H55" s="223">
        <f>H49+H51+H52+H53+H54</f>
        <v>686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4277</v>
      </c>
      <c r="D58" s="220">
        <v>4046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3498</v>
      </c>
      <c r="D59" s="220">
        <v>2232</v>
      </c>
      <c r="E59" s="329" t="s">
        <v>180</v>
      </c>
      <c r="F59" s="320" t="s">
        <v>181</v>
      </c>
      <c r="G59" s="221">
        <v>780</v>
      </c>
      <c r="H59" s="221">
        <v>2324</v>
      </c>
      <c r="M59" s="226"/>
    </row>
    <row r="60" spans="1:8" ht="15">
      <c r="A60" s="313" t="s">
        <v>182</v>
      </c>
      <c r="B60" s="319" t="s">
        <v>183</v>
      </c>
      <c r="C60" s="220">
        <v>346</v>
      </c>
      <c r="D60" s="220">
        <v>340</v>
      </c>
      <c r="E60" s="315" t="s">
        <v>184</v>
      </c>
      <c r="F60" s="320" t="s">
        <v>185</v>
      </c>
      <c r="G60" s="221">
        <v>1441</v>
      </c>
      <c r="H60" s="221">
        <v>463</v>
      </c>
    </row>
    <row r="61" spans="1:18" ht="15">
      <c r="A61" s="313" t="s">
        <v>186</v>
      </c>
      <c r="B61" s="322" t="s">
        <v>187</v>
      </c>
      <c r="C61" s="220">
        <v>6273</v>
      </c>
      <c r="D61" s="220">
        <v>6332</v>
      </c>
      <c r="E61" s="321" t="s">
        <v>188</v>
      </c>
      <c r="F61" s="350" t="s">
        <v>189</v>
      </c>
      <c r="G61" s="223">
        <f>SUM(G62:G68)</f>
        <v>6500</v>
      </c>
      <c r="H61" s="223">
        <f>SUM(H62:H68)</f>
        <v>4917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6</v>
      </c>
      <c r="D63" s="220">
        <v>5</v>
      </c>
      <c r="E63" s="315" t="s">
        <v>196</v>
      </c>
      <c r="F63" s="320" t="s">
        <v>197</v>
      </c>
      <c r="G63" s="221">
        <v>1757</v>
      </c>
      <c r="H63" s="221">
        <v>318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14400</v>
      </c>
      <c r="D64" s="224">
        <f>SUM(D58:D63)</f>
        <v>12955</v>
      </c>
      <c r="E64" s="315" t="s">
        <v>199</v>
      </c>
      <c r="F64" s="320" t="s">
        <v>200</v>
      </c>
      <c r="G64" s="221">
        <v>2120</v>
      </c>
      <c r="H64" s="221">
        <v>1986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1249</v>
      </c>
      <c r="H65" s="221">
        <v>1134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926</v>
      </c>
      <c r="H66" s="221">
        <v>956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239</v>
      </c>
      <c r="H67" s="221">
        <v>245</v>
      </c>
    </row>
    <row r="68" spans="1:8" ht="15">
      <c r="A68" s="313" t="s">
        <v>210</v>
      </c>
      <c r="B68" s="319" t="s">
        <v>211</v>
      </c>
      <c r="C68" s="220">
        <v>2886</v>
      </c>
      <c r="D68" s="220">
        <v>2973</v>
      </c>
      <c r="E68" s="315" t="s">
        <v>212</v>
      </c>
      <c r="F68" s="320" t="s">
        <v>213</v>
      </c>
      <c r="G68" s="221">
        <v>209</v>
      </c>
      <c r="H68" s="221">
        <v>278</v>
      </c>
    </row>
    <row r="69" spans="1:8" ht="15">
      <c r="A69" s="313" t="s">
        <v>214</v>
      </c>
      <c r="B69" s="319" t="s">
        <v>215</v>
      </c>
      <c r="C69" s="220">
        <v>506</v>
      </c>
      <c r="D69" s="220">
        <v>500</v>
      </c>
      <c r="E69" s="329" t="s">
        <v>77</v>
      </c>
      <c r="F69" s="320" t="s">
        <v>216</v>
      </c>
      <c r="G69" s="221">
        <v>6926</v>
      </c>
      <c r="H69" s="221">
        <v>6583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101</v>
      </c>
      <c r="H70" s="221">
        <v>214</v>
      </c>
    </row>
    <row r="71" spans="1:18" ht="15">
      <c r="A71" s="313" t="s">
        <v>221</v>
      </c>
      <c r="B71" s="319" t="s">
        <v>222</v>
      </c>
      <c r="C71" s="220">
        <v>100</v>
      </c>
      <c r="D71" s="220">
        <v>101</v>
      </c>
      <c r="E71" s="331" t="s">
        <v>45</v>
      </c>
      <c r="F71" s="351" t="s">
        <v>223</v>
      </c>
      <c r="G71" s="230">
        <f>G59+G60+G61+G69+G70</f>
        <v>15748</v>
      </c>
      <c r="H71" s="230">
        <f>H59+H60+H61+H69+H70</f>
        <v>14501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456</v>
      </c>
      <c r="D72" s="220">
        <v>738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>
        <v>2</v>
      </c>
      <c r="D73" s="220">
        <v>1</v>
      </c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375</v>
      </c>
      <c r="D74" s="220">
        <v>505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4372</v>
      </c>
      <c r="D75" s="224">
        <f>SUM(D67:D74)</f>
        <v>4865</v>
      </c>
      <c r="E75" s="329" t="s">
        <v>159</v>
      </c>
      <c r="F75" s="323" t="s">
        <v>233</v>
      </c>
      <c r="G75" s="221"/>
      <c r="H75" s="221">
        <v>0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15748</v>
      </c>
      <c r="H79" s="231">
        <f>H71+H74+H75+H76</f>
        <v>14501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57</v>
      </c>
      <c r="D87" s="220">
        <v>77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722</v>
      </c>
      <c r="D88" s="220">
        <v>763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172</v>
      </c>
      <c r="D89" s="220">
        <v>93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>
        <v>5</v>
      </c>
      <c r="D90" s="220">
        <v>4</v>
      </c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956</v>
      </c>
      <c r="D91" s="224">
        <f>SUM(D87:D90)</f>
        <v>937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64</v>
      </c>
      <c r="D92" s="220">
        <v>70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19792</v>
      </c>
      <c r="D93" s="224">
        <f>D64+D75+D84+D91+D92</f>
        <v>18827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55178</v>
      </c>
      <c r="D94" s="233">
        <f>D93+D55</f>
        <v>54542</v>
      </c>
      <c r="E94" s="368" t="s">
        <v>269</v>
      </c>
      <c r="F94" s="369" t="s">
        <v>270</v>
      </c>
      <c r="G94" s="234">
        <f>G36+G39+G55+G79</f>
        <v>55178</v>
      </c>
      <c r="H94" s="234">
        <f>H36+H39+H55+H79</f>
        <v>54542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851</v>
      </c>
      <c r="B96" s="586"/>
      <c r="C96" s="219"/>
      <c r="D96" s="219"/>
      <c r="E96" s="587" t="s">
        <v>853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899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857</v>
      </c>
      <c r="D100" s="242" t="s">
        <v>855</v>
      </c>
      <c r="E100" s="243" t="s">
        <v>885</v>
      </c>
    </row>
    <row r="101" spans="2:7" ht="12.75">
      <c r="B101" s="238" t="s">
        <v>867</v>
      </c>
      <c r="G101" s="238" t="s">
        <v>884</v>
      </c>
    </row>
    <row r="102" spans="3:5" ht="12.75">
      <c r="C102" s="238" t="s">
        <v>879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SheetLayoutView="100" workbookViewId="0" topLeftCell="A1">
      <selection activeCell="A44" sqref="A44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856</v>
      </c>
      <c r="F2" s="375"/>
      <c r="G2" s="378" t="s">
        <v>2</v>
      </c>
      <c r="H2" s="378"/>
    </row>
    <row r="3" spans="1:8" ht="14.25">
      <c r="A3" s="8" t="s">
        <v>865</v>
      </c>
      <c r="B3" s="8"/>
      <c r="C3" s="379"/>
      <c r="D3" s="33"/>
      <c r="E3" s="595" t="s">
        <v>872</v>
      </c>
      <c r="F3" s="375"/>
      <c r="G3" s="380" t="s">
        <v>3</v>
      </c>
      <c r="H3" s="380"/>
    </row>
    <row r="4" spans="1:8" ht="17.25" customHeight="1">
      <c r="A4" s="8" t="s">
        <v>900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3675</v>
      </c>
      <c r="D9" s="90">
        <v>2115</v>
      </c>
      <c r="E9" s="390" t="s">
        <v>283</v>
      </c>
      <c r="F9" s="392" t="s">
        <v>284</v>
      </c>
      <c r="G9" s="99">
        <v>4238</v>
      </c>
      <c r="H9" s="99">
        <v>2851</v>
      </c>
    </row>
    <row r="10" spans="1:8" ht="12">
      <c r="A10" s="390" t="s">
        <v>285</v>
      </c>
      <c r="B10" s="391" t="s">
        <v>286</v>
      </c>
      <c r="C10" s="90">
        <v>454</v>
      </c>
      <c r="D10" s="90">
        <v>320</v>
      </c>
      <c r="E10" s="390" t="s">
        <v>287</v>
      </c>
      <c r="F10" s="392" t="s">
        <v>288</v>
      </c>
      <c r="G10" s="99">
        <v>700</v>
      </c>
      <c r="H10" s="99">
        <v>636</v>
      </c>
    </row>
    <row r="11" spans="1:8" ht="12">
      <c r="A11" s="390" t="s">
        <v>289</v>
      </c>
      <c r="B11" s="391" t="s">
        <v>290</v>
      </c>
      <c r="C11" s="90">
        <v>478</v>
      </c>
      <c r="D11" s="90">
        <v>333</v>
      </c>
      <c r="E11" s="393" t="s">
        <v>291</v>
      </c>
      <c r="F11" s="392" t="s">
        <v>292</v>
      </c>
      <c r="G11" s="99">
        <v>279</v>
      </c>
      <c r="H11" s="99">
        <v>212</v>
      </c>
    </row>
    <row r="12" spans="1:8" ht="12">
      <c r="A12" s="390" t="s">
        <v>293</v>
      </c>
      <c r="B12" s="391" t="s">
        <v>294</v>
      </c>
      <c r="C12" s="90">
        <v>1726</v>
      </c>
      <c r="D12" s="90">
        <v>1312</v>
      </c>
      <c r="E12" s="393" t="s">
        <v>77</v>
      </c>
      <c r="F12" s="392" t="s">
        <v>295</v>
      </c>
      <c r="G12" s="99">
        <v>340</v>
      </c>
      <c r="H12" s="99">
        <v>210</v>
      </c>
    </row>
    <row r="13" spans="1:18" ht="12">
      <c r="A13" s="390" t="s">
        <v>296</v>
      </c>
      <c r="B13" s="391" t="s">
        <v>297</v>
      </c>
      <c r="C13" s="90">
        <v>343</v>
      </c>
      <c r="D13" s="90">
        <v>256</v>
      </c>
      <c r="E13" s="394" t="s">
        <v>50</v>
      </c>
      <c r="F13" s="395" t="s">
        <v>298</v>
      </c>
      <c r="G13" s="417">
        <f>SUM(G9:G12)</f>
        <v>5557</v>
      </c>
      <c r="H13" s="417">
        <f>SUM(H9:H12)</f>
        <v>3909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762</v>
      </c>
      <c r="D14" s="90">
        <v>577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-1509</v>
      </c>
      <c r="D15" s="91">
        <v>-905</v>
      </c>
      <c r="E15" s="388" t="s">
        <v>303</v>
      </c>
      <c r="F15" s="397" t="s">
        <v>304</v>
      </c>
      <c r="G15" s="99">
        <v>2</v>
      </c>
      <c r="H15" s="99">
        <v>1</v>
      </c>
    </row>
    <row r="16" spans="1:8" ht="12">
      <c r="A16" s="390" t="s">
        <v>305</v>
      </c>
      <c r="B16" s="391" t="s">
        <v>306</v>
      </c>
      <c r="C16" s="91">
        <v>65</v>
      </c>
      <c r="D16" s="91">
        <v>47</v>
      </c>
      <c r="E16" s="390" t="s">
        <v>307</v>
      </c>
      <c r="F16" s="396" t="s">
        <v>308</v>
      </c>
      <c r="G16" s="101">
        <v>2</v>
      </c>
      <c r="H16" s="101">
        <v>1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5994</v>
      </c>
      <c r="D19" s="93">
        <f>SUM(D9:D17)</f>
        <v>4055</v>
      </c>
      <c r="E19" s="400" t="s">
        <v>315</v>
      </c>
      <c r="F19" s="396" t="s">
        <v>316</v>
      </c>
      <c r="G19" s="99">
        <v>11</v>
      </c>
      <c r="H19" s="99">
        <v>8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8</v>
      </c>
      <c r="H20" s="99"/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/>
      <c r="H21" s="99">
        <v>11</v>
      </c>
    </row>
    <row r="22" spans="1:8" ht="24">
      <c r="A22" s="387" t="s">
        <v>322</v>
      </c>
      <c r="B22" s="402" t="s">
        <v>323</v>
      </c>
      <c r="C22" s="90">
        <v>47</v>
      </c>
      <c r="D22" s="90">
        <v>35</v>
      </c>
      <c r="E22" s="400" t="s">
        <v>324</v>
      </c>
      <c r="F22" s="396" t="s">
        <v>325</v>
      </c>
      <c r="G22" s="99">
        <v>1</v>
      </c>
      <c r="H22" s="99">
        <v>9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/>
      <c r="H23" s="99"/>
    </row>
    <row r="24" spans="1:18" ht="12">
      <c r="A24" s="390" t="s">
        <v>330</v>
      </c>
      <c r="B24" s="402" t="s">
        <v>331</v>
      </c>
      <c r="C24" s="90">
        <v>12</v>
      </c>
      <c r="D24" s="90">
        <v>1</v>
      </c>
      <c r="E24" s="394" t="s">
        <v>102</v>
      </c>
      <c r="F24" s="397" t="s">
        <v>332</v>
      </c>
      <c r="G24" s="100">
        <f>SUM(G19:G23)</f>
        <v>20</v>
      </c>
      <c r="H24" s="100">
        <f>SUM(H19:H23)</f>
        <v>28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16</v>
      </c>
      <c r="D25" s="90">
        <v>27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75</v>
      </c>
      <c r="D26" s="93">
        <f>SUM(D22:D25)</f>
        <v>63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6069</v>
      </c>
      <c r="D28" s="94">
        <f>D26+D19</f>
        <v>4118</v>
      </c>
      <c r="E28" s="188" t="s">
        <v>337</v>
      </c>
      <c r="F28" s="397" t="s">
        <v>338</v>
      </c>
      <c r="G28" s="100">
        <f>G13+G15+G24</f>
        <v>5579</v>
      </c>
      <c r="H28" s="100">
        <f>H13+H15+H24</f>
        <v>3938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490</v>
      </c>
      <c r="H30" s="102">
        <f>IF((D28-H28)&gt;0,D28-H28,0)</f>
        <v>180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852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/>
      <c r="H32" s="99"/>
    </row>
    <row r="33" spans="1:18" ht="12">
      <c r="A33" s="406" t="s">
        <v>350</v>
      </c>
      <c r="B33" s="403" t="s">
        <v>351</v>
      </c>
      <c r="C33" s="93">
        <f>C28+C31+C32</f>
        <v>6069</v>
      </c>
      <c r="D33" s="93">
        <f>D28+D31+D32</f>
        <v>4118</v>
      </c>
      <c r="E33" s="188" t="s">
        <v>352</v>
      </c>
      <c r="F33" s="397" t="s">
        <v>353</v>
      </c>
      <c r="G33" s="102">
        <f>G32+G31+G28</f>
        <v>5579</v>
      </c>
      <c r="H33" s="102">
        <f>H32+H31+H28</f>
        <v>3938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/>
      <c r="D34" s="94">
        <f>IF((H33-D33)&gt;0,H33-D33,0)</f>
        <v>0</v>
      </c>
      <c r="E34" s="406" t="s">
        <v>356</v>
      </c>
      <c r="F34" s="397" t="s">
        <v>357</v>
      </c>
      <c r="G34" s="100">
        <f>IF((C33-G33)&gt;0,C33-G33,0)</f>
        <v>490</v>
      </c>
      <c r="H34" s="100">
        <f>IF((D33-H33)&gt;0,D33-H33,0)</f>
        <v>180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3</v>
      </c>
      <c r="D35" s="93"/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3</v>
      </c>
      <c r="D36" s="90"/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/>
      <c r="D37" s="584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>
        <v>493</v>
      </c>
      <c r="H39" s="103">
        <f>IF(H34&gt;0,IF(D35&gt;=0,H34+D35,H34),IF(D34-D35&lt;0,D35-D34,0))</f>
        <v>180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>
        <v>37</v>
      </c>
      <c r="D40" s="95"/>
      <c r="E40" s="188" t="s">
        <v>370</v>
      </c>
      <c r="F40" s="189" t="s">
        <v>372</v>
      </c>
      <c r="G40" s="99"/>
      <c r="H40" s="99">
        <v>38</v>
      </c>
    </row>
    <row r="41" spans="1:18" ht="12">
      <c r="A41" s="188" t="s">
        <v>373</v>
      </c>
      <c r="B41" s="383" t="s">
        <v>374</v>
      </c>
      <c r="C41" s="97"/>
      <c r="D41" s="97">
        <v>113</v>
      </c>
      <c r="E41" s="188" t="s">
        <v>375</v>
      </c>
      <c r="F41" s="189" t="s">
        <v>376</v>
      </c>
      <c r="G41" s="102">
        <v>530</v>
      </c>
      <c r="H41" s="102">
        <v>142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6072</v>
      </c>
      <c r="D42" s="98">
        <f>D33+D35+D39</f>
        <v>4118</v>
      </c>
      <c r="E42" s="191" t="s">
        <v>379</v>
      </c>
      <c r="F42" s="192" t="s">
        <v>380</v>
      </c>
      <c r="G42" s="102">
        <f>G39+G33</f>
        <v>6072</v>
      </c>
      <c r="H42" s="102">
        <f>H39+H33</f>
        <v>4118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901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857</v>
      </c>
      <c r="D45" s="578" t="s">
        <v>854</v>
      </c>
      <c r="E45" s="577" t="s">
        <v>886</v>
      </c>
      <c r="F45" s="577"/>
      <c r="G45" s="582"/>
      <c r="H45" s="582"/>
    </row>
    <row r="46" spans="1:8" ht="12">
      <c r="A46" s="37"/>
      <c r="B46" s="583"/>
      <c r="D46" s="578" t="s">
        <v>878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47" sqref="C47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875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864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903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7101</v>
      </c>
      <c r="D10" s="104">
        <v>5262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-5417</v>
      </c>
      <c r="D11" s="104">
        <v>-4098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-2140</v>
      </c>
      <c r="D13" s="104">
        <v>-1477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40</v>
      </c>
      <c r="D14" s="104">
        <v>-93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-45</v>
      </c>
      <c r="D15" s="104">
        <v>-4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/>
      <c r="D16" s="104"/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-27</v>
      </c>
      <c r="D17" s="104">
        <v>-38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-2</v>
      </c>
      <c r="D18" s="104"/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-38</v>
      </c>
      <c r="D19" s="104">
        <v>-131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-528</v>
      </c>
      <c r="D20" s="105">
        <f>SUM(D10:D19)</f>
        <v>-579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/>
      <c r="D22" s="104">
        <v>-6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11</v>
      </c>
      <c r="D23" s="104"/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/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-211</v>
      </c>
      <c r="D27" s="104"/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0</v>
      </c>
      <c r="D28" s="104"/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73</v>
      </c>
      <c r="D29" s="104">
        <v>16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-127</v>
      </c>
      <c r="D32" s="105">
        <f>SUM(D22:D31)</f>
        <v>10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1449</v>
      </c>
      <c r="D36" s="104">
        <v>3328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-1057</v>
      </c>
      <c r="D37" s="104">
        <v>-2943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/>
      <c r="D38" s="104">
        <v>-3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-40</v>
      </c>
      <c r="D39" s="104">
        <v>0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/>
      <c r="D40" s="104">
        <v>-13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322</v>
      </c>
      <c r="D41" s="104">
        <v>199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674</v>
      </c>
      <c r="D42" s="105">
        <f>SUM(D34:D41)</f>
        <v>568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19</v>
      </c>
      <c r="D43" s="105">
        <f>D42+D32+D20</f>
        <v>-1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937</v>
      </c>
      <c r="D44" s="198">
        <v>965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956</v>
      </c>
      <c r="D45" s="105">
        <f>D44+D43</f>
        <v>964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784</v>
      </c>
      <c r="D46" s="106">
        <v>879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172</v>
      </c>
      <c r="D47" s="106">
        <v>85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902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858</v>
      </c>
      <c r="D51" s="590" t="s">
        <v>854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887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 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6">
      <selection activeCell="K30" sqref="K30"/>
    </sheetView>
  </sheetViews>
  <sheetFormatPr defaultColWidth="9.00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876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859</v>
      </c>
      <c r="M3" s="378"/>
      <c r="N3" s="5"/>
    </row>
    <row r="4" spans="1:15" s="7" customFormat="1" ht="13.5" customHeight="1">
      <c r="A4" s="8" t="s">
        <v>865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904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2291</v>
      </c>
      <c r="F11" s="108">
        <f>'справка №1-БАЛАНС'!H22</f>
        <v>696</v>
      </c>
      <c r="G11" s="108">
        <f>'справка №1-БАЛАНС'!H23</f>
        <v>5</v>
      </c>
      <c r="H11" s="110">
        <v>25967</v>
      </c>
      <c r="I11" s="108">
        <f>'справка №1-БАЛАНС'!H28+'справка №1-БАЛАНС'!H31</f>
        <v>2779</v>
      </c>
      <c r="J11" s="108">
        <f>'справка №1-БАЛАНС'!H29+'справка №1-БАЛАНС'!H32</f>
        <v>-6959</v>
      </c>
      <c r="K11" s="110">
        <v>0</v>
      </c>
      <c r="L11" s="451">
        <f>SUM(C11:K11)</f>
        <v>27150</v>
      </c>
      <c r="M11" s="108">
        <f>'справка №1-БАЛАНС'!H39</f>
        <v>12205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2291</v>
      </c>
      <c r="F15" s="111">
        <f t="shared" si="2"/>
        <v>696</v>
      </c>
      <c r="G15" s="111">
        <f t="shared" si="2"/>
        <v>5</v>
      </c>
      <c r="H15" s="111">
        <f t="shared" si="2"/>
        <v>25967</v>
      </c>
      <c r="I15" s="111">
        <f t="shared" si="2"/>
        <v>2779</v>
      </c>
      <c r="J15" s="111">
        <f t="shared" si="2"/>
        <v>-6959</v>
      </c>
      <c r="K15" s="111">
        <f t="shared" si="2"/>
        <v>0</v>
      </c>
      <c r="L15" s="451">
        <f t="shared" si="1"/>
        <v>27150</v>
      </c>
      <c r="M15" s="111">
        <f t="shared" si="2"/>
        <v>12205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-530</v>
      </c>
      <c r="K16" s="110"/>
      <c r="L16" s="451">
        <f t="shared" si="1"/>
        <v>-530</v>
      </c>
      <c r="M16" s="110">
        <v>37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0</v>
      </c>
      <c r="J17" s="112">
        <f>J18+J19</f>
        <v>0</v>
      </c>
      <c r="K17" s="112">
        <f t="shared" si="3"/>
        <v>0</v>
      </c>
      <c r="L17" s="451">
        <f t="shared" si="1"/>
        <v>0</v>
      </c>
      <c r="M17" s="112">
        <f>M18+M19</f>
        <v>0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451">
        <f t="shared" si="1"/>
        <v>0</v>
      </c>
      <c r="M18" s="110"/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451">
        <f t="shared" si="1"/>
        <v>0</v>
      </c>
      <c r="M19" s="110"/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/>
      <c r="I28" s="110">
        <v>355</v>
      </c>
      <c r="J28" s="110">
        <v>-355</v>
      </c>
      <c r="K28" s="110"/>
      <c r="L28" s="451">
        <f t="shared" si="1"/>
        <v>0</v>
      </c>
      <c r="M28" s="110"/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2291</v>
      </c>
      <c r="F29" s="109">
        <f t="shared" si="6"/>
        <v>696</v>
      </c>
      <c r="G29" s="109">
        <f t="shared" si="6"/>
        <v>5</v>
      </c>
      <c r="H29" s="109">
        <f t="shared" si="6"/>
        <v>25967</v>
      </c>
      <c r="I29" s="109">
        <f t="shared" si="6"/>
        <v>3134</v>
      </c>
      <c r="J29" s="109">
        <f>J11+J17+J20+J21+J24+J28+J27+J16</f>
        <v>-7844</v>
      </c>
      <c r="K29" s="109">
        <f t="shared" si="6"/>
        <v>0</v>
      </c>
      <c r="L29" s="451">
        <f t="shared" si="1"/>
        <v>26620</v>
      </c>
      <c r="M29" s="109">
        <f>M11+M17+M20+M21+M24+M28+M27+M16</f>
        <v>12242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2291</v>
      </c>
      <c r="F32" s="109">
        <f t="shared" si="7"/>
        <v>696</v>
      </c>
      <c r="G32" s="109">
        <f t="shared" si="7"/>
        <v>5</v>
      </c>
      <c r="H32" s="109">
        <f t="shared" si="7"/>
        <v>25967</v>
      </c>
      <c r="I32" s="109">
        <f t="shared" si="7"/>
        <v>3134</v>
      </c>
      <c r="J32" s="109">
        <f t="shared" si="7"/>
        <v>-7844</v>
      </c>
      <c r="K32" s="109">
        <f t="shared" si="7"/>
        <v>0</v>
      </c>
      <c r="L32" s="451">
        <f t="shared" si="1"/>
        <v>26620</v>
      </c>
      <c r="M32" s="109">
        <f>M29+M30+M31</f>
        <v>12242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905</v>
      </c>
      <c r="B35" s="44"/>
      <c r="C35" s="28"/>
      <c r="D35" s="28"/>
      <c r="E35" s="28"/>
      <c r="F35" s="28" t="s">
        <v>861</v>
      </c>
      <c r="G35" s="28"/>
      <c r="H35" s="28"/>
      <c r="I35" s="28"/>
      <c r="J35" s="28"/>
      <c r="K35" s="28" t="s">
        <v>887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1">
      <selection activeCell="S41" sqref="S41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874</v>
      </c>
      <c r="I2" s="468"/>
      <c r="J2" s="468" t="s">
        <v>863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906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4384</v>
      </c>
      <c r="E9" s="259">
        <v>1</v>
      </c>
      <c r="F9" s="259"/>
      <c r="G9" s="125">
        <f>D9+E9-F9</f>
        <v>4385</v>
      </c>
      <c r="H9" s="115"/>
      <c r="I9" s="115"/>
      <c r="J9" s="125">
        <f>G9+H9-I9</f>
        <v>4385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4385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6637</v>
      </c>
      <c r="E10" s="259"/>
      <c r="F10" s="259"/>
      <c r="G10" s="125">
        <f aca="true" t="shared" si="2" ref="G10:G40">D10+E10-F10</f>
        <v>6637</v>
      </c>
      <c r="H10" s="115"/>
      <c r="I10" s="115"/>
      <c r="J10" s="125">
        <f aca="true" t="shared" si="3" ref="J10:J40">G10+H10-I10</f>
        <v>6637</v>
      </c>
      <c r="K10" s="115">
        <v>3605</v>
      </c>
      <c r="L10" s="115">
        <v>65</v>
      </c>
      <c r="M10" s="115"/>
      <c r="N10" s="125">
        <f aca="true" t="shared" si="4" ref="N10:N40">K10+L10-M10</f>
        <v>3670</v>
      </c>
      <c r="O10" s="115"/>
      <c r="P10" s="115"/>
      <c r="Q10" s="125">
        <f t="shared" si="0"/>
        <v>3670</v>
      </c>
      <c r="R10" s="125">
        <f t="shared" si="1"/>
        <v>2967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28574</v>
      </c>
      <c r="E11" s="259">
        <v>2</v>
      </c>
      <c r="F11" s="259">
        <v>3</v>
      </c>
      <c r="G11" s="125">
        <f t="shared" si="2"/>
        <v>28573</v>
      </c>
      <c r="H11" s="115"/>
      <c r="I11" s="115"/>
      <c r="J11" s="125">
        <f t="shared" si="3"/>
        <v>28573</v>
      </c>
      <c r="K11" s="115">
        <v>16577</v>
      </c>
      <c r="L11" s="115">
        <v>313</v>
      </c>
      <c r="M11" s="115">
        <v>3</v>
      </c>
      <c r="N11" s="125">
        <f t="shared" si="4"/>
        <v>16887</v>
      </c>
      <c r="O11" s="115"/>
      <c r="P11" s="115"/>
      <c r="Q11" s="125">
        <f t="shared" si="0"/>
        <v>16887</v>
      </c>
      <c r="R11" s="125">
        <f t="shared" si="1"/>
        <v>11686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1785</v>
      </c>
      <c r="E12" s="259"/>
      <c r="F12" s="259"/>
      <c r="G12" s="125">
        <f t="shared" si="2"/>
        <v>1785</v>
      </c>
      <c r="H12" s="115"/>
      <c r="I12" s="115"/>
      <c r="J12" s="125">
        <f t="shared" si="3"/>
        <v>1785</v>
      </c>
      <c r="K12" s="115">
        <v>855</v>
      </c>
      <c r="L12" s="115">
        <v>14</v>
      </c>
      <c r="M12" s="115"/>
      <c r="N12" s="125">
        <f t="shared" si="4"/>
        <v>869</v>
      </c>
      <c r="O12" s="115"/>
      <c r="P12" s="115"/>
      <c r="Q12" s="125">
        <f t="shared" si="0"/>
        <v>869</v>
      </c>
      <c r="R12" s="125">
        <f t="shared" si="1"/>
        <v>916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1659</v>
      </c>
      <c r="E13" s="259"/>
      <c r="F13" s="259"/>
      <c r="G13" s="125">
        <f t="shared" si="2"/>
        <v>1659</v>
      </c>
      <c r="H13" s="115"/>
      <c r="I13" s="115"/>
      <c r="J13" s="125">
        <f t="shared" si="3"/>
        <v>1659</v>
      </c>
      <c r="K13" s="115">
        <v>1335</v>
      </c>
      <c r="L13" s="115">
        <v>28</v>
      </c>
      <c r="M13" s="115"/>
      <c r="N13" s="125">
        <f t="shared" si="4"/>
        <v>1363</v>
      </c>
      <c r="O13" s="115"/>
      <c r="P13" s="115"/>
      <c r="Q13" s="125">
        <f t="shared" si="0"/>
        <v>1363</v>
      </c>
      <c r="R13" s="125">
        <f t="shared" si="1"/>
        <v>296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344</v>
      </c>
      <c r="E14" s="259"/>
      <c r="F14" s="259"/>
      <c r="G14" s="125">
        <f t="shared" si="2"/>
        <v>344</v>
      </c>
      <c r="H14" s="115"/>
      <c r="I14" s="115"/>
      <c r="J14" s="125">
        <f t="shared" si="3"/>
        <v>344</v>
      </c>
      <c r="K14" s="115">
        <v>238</v>
      </c>
      <c r="L14" s="115">
        <v>6</v>
      </c>
      <c r="M14" s="115"/>
      <c r="N14" s="125">
        <f t="shared" si="4"/>
        <v>244</v>
      </c>
      <c r="O14" s="115"/>
      <c r="P14" s="115"/>
      <c r="Q14" s="125">
        <f t="shared" si="0"/>
        <v>244</v>
      </c>
      <c r="R14" s="125">
        <f t="shared" si="1"/>
        <v>100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5419</v>
      </c>
      <c r="E15" s="259">
        <v>91</v>
      </c>
      <c r="F15" s="259"/>
      <c r="G15" s="125">
        <f t="shared" si="2"/>
        <v>5510</v>
      </c>
      <c r="H15" s="115"/>
      <c r="I15" s="115"/>
      <c r="J15" s="125">
        <f t="shared" si="3"/>
        <v>5510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5510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1747</v>
      </c>
      <c r="E16" s="259">
        <v>1</v>
      </c>
      <c r="F16" s="259"/>
      <c r="G16" s="125">
        <f t="shared" si="2"/>
        <v>1748</v>
      </c>
      <c r="H16" s="115"/>
      <c r="I16" s="115"/>
      <c r="J16" s="125">
        <f t="shared" si="3"/>
        <v>1748</v>
      </c>
      <c r="K16" s="115">
        <v>930</v>
      </c>
      <c r="L16" s="115">
        <v>35</v>
      </c>
      <c r="M16" s="115"/>
      <c r="N16" s="125">
        <f t="shared" si="4"/>
        <v>965</v>
      </c>
      <c r="O16" s="115"/>
      <c r="P16" s="115"/>
      <c r="Q16" s="125">
        <f t="shared" si="5"/>
        <v>965</v>
      </c>
      <c r="R16" s="125">
        <f t="shared" si="6"/>
        <v>783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50549</v>
      </c>
      <c r="E17" s="264">
        <f aca="true" t="shared" si="7" ref="E17:P17">SUM(E9:E16)</f>
        <v>95</v>
      </c>
      <c r="F17" s="264">
        <f t="shared" si="7"/>
        <v>3</v>
      </c>
      <c r="G17" s="125">
        <f t="shared" si="2"/>
        <v>50641</v>
      </c>
      <c r="H17" s="126">
        <f t="shared" si="7"/>
        <v>0</v>
      </c>
      <c r="I17" s="126">
        <f t="shared" si="7"/>
        <v>0</v>
      </c>
      <c r="J17" s="125">
        <f t="shared" si="3"/>
        <v>50641</v>
      </c>
      <c r="K17" s="126">
        <f t="shared" si="7"/>
        <v>23540</v>
      </c>
      <c r="L17" s="126">
        <f t="shared" si="7"/>
        <v>461</v>
      </c>
      <c r="M17" s="126">
        <f t="shared" si="7"/>
        <v>3</v>
      </c>
      <c r="N17" s="125">
        <f t="shared" si="4"/>
        <v>23998</v>
      </c>
      <c r="O17" s="126">
        <f t="shared" si="7"/>
        <v>0</v>
      </c>
      <c r="P17" s="126">
        <f t="shared" si="7"/>
        <v>0</v>
      </c>
      <c r="Q17" s="125">
        <f t="shared" si="5"/>
        <v>23998</v>
      </c>
      <c r="R17" s="125">
        <f t="shared" si="6"/>
        <v>26643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194</v>
      </c>
      <c r="L18" s="113">
        <v>3</v>
      </c>
      <c r="M18" s="113"/>
      <c r="N18" s="125">
        <f t="shared" si="4"/>
        <v>197</v>
      </c>
      <c r="O18" s="113"/>
      <c r="P18" s="113"/>
      <c r="Q18" s="125">
        <f t="shared" si="5"/>
        <v>197</v>
      </c>
      <c r="R18" s="125">
        <f t="shared" si="6"/>
        <v>210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17</v>
      </c>
      <c r="L21" s="115"/>
      <c r="M21" s="115"/>
      <c r="N21" s="125">
        <f t="shared" si="4"/>
        <v>17</v>
      </c>
      <c r="O21" s="115"/>
      <c r="P21" s="115"/>
      <c r="Q21" s="125">
        <f t="shared" si="5"/>
        <v>17</v>
      </c>
      <c r="R21" s="125">
        <f t="shared" si="6"/>
        <v>1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51</v>
      </c>
      <c r="E22" s="259">
        <v>1</v>
      </c>
      <c r="F22" s="259"/>
      <c r="G22" s="125">
        <f t="shared" si="2"/>
        <v>52</v>
      </c>
      <c r="H22" s="115"/>
      <c r="I22" s="115"/>
      <c r="J22" s="125">
        <f t="shared" si="3"/>
        <v>52</v>
      </c>
      <c r="K22" s="115">
        <v>47</v>
      </c>
      <c r="L22" s="115">
        <v>1</v>
      </c>
      <c r="M22" s="115"/>
      <c r="N22" s="125">
        <f t="shared" si="4"/>
        <v>48</v>
      </c>
      <c r="O22" s="115"/>
      <c r="P22" s="115"/>
      <c r="Q22" s="125">
        <f t="shared" si="5"/>
        <v>48</v>
      </c>
      <c r="R22" s="125">
        <f t="shared" si="6"/>
        <v>4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13</v>
      </c>
      <c r="E23" s="259"/>
      <c r="F23" s="259"/>
      <c r="G23" s="125">
        <f t="shared" si="2"/>
        <v>13</v>
      </c>
      <c r="H23" s="115"/>
      <c r="I23" s="115"/>
      <c r="J23" s="125">
        <f t="shared" si="3"/>
        <v>13</v>
      </c>
      <c r="K23" s="115">
        <v>10</v>
      </c>
      <c r="L23" s="115"/>
      <c r="M23" s="115"/>
      <c r="N23" s="125">
        <f t="shared" si="4"/>
        <v>10</v>
      </c>
      <c r="O23" s="115"/>
      <c r="P23" s="115"/>
      <c r="Q23" s="125">
        <f t="shared" si="5"/>
        <v>10</v>
      </c>
      <c r="R23" s="125">
        <f t="shared" si="6"/>
        <v>3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409</v>
      </c>
      <c r="E24" s="259"/>
      <c r="F24" s="259"/>
      <c r="G24" s="125">
        <f t="shared" si="2"/>
        <v>409</v>
      </c>
      <c r="H24" s="115"/>
      <c r="I24" s="115"/>
      <c r="J24" s="125">
        <f t="shared" si="3"/>
        <v>409</v>
      </c>
      <c r="K24" s="115">
        <v>112</v>
      </c>
      <c r="L24" s="115">
        <v>13</v>
      </c>
      <c r="M24" s="115"/>
      <c r="N24" s="125">
        <f t="shared" si="4"/>
        <v>125</v>
      </c>
      <c r="O24" s="115"/>
      <c r="P24" s="115"/>
      <c r="Q24" s="125">
        <f t="shared" si="5"/>
        <v>125</v>
      </c>
      <c r="R24" s="125">
        <f t="shared" si="6"/>
        <v>284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491</v>
      </c>
      <c r="E25" s="260">
        <f aca="true" t="shared" si="8" ref="E25:P25">SUM(E21:E24)</f>
        <v>1</v>
      </c>
      <c r="F25" s="260">
        <f t="shared" si="8"/>
        <v>0</v>
      </c>
      <c r="G25" s="117">
        <f t="shared" si="2"/>
        <v>492</v>
      </c>
      <c r="H25" s="116">
        <f t="shared" si="8"/>
        <v>0</v>
      </c>
      <c r="I25" s="116">
        <f t="shared" si="8"/>
        <v>0</v>
      </c>
      <c r="J25" s="117">
        <f t="shared" si="3"/>
        <v>492</v>
      </c>
      <c r="K25" s="116">
        <f t="shared" si="8"/>
        <v>186</v>
      </c>
      <c r="L25" s="116">
        <f t="shared" si="8"/>
        <v>14</v>
      </c>
      <c r="M25" s="116">
        <f t="shared" si="8"/>
        <v>0</v>
      </c>
      <c r="N25" s="117">
        <f t="shared" si="4"/>
        <v>200</v>
      </c>
      <c r="O25" s="116">
        <f t="shared" si="8"/>
        <v>0</v>
      </c>
      <c r="P25" s="116">
        <f t="shared" si="8"/>
        <v>0</v>
      </c>
      <c r="Q25" s="117">
        <f t="shared" si="5"/>
        <v>200</v>
      </c>
      <c r="R25" s="117">
        <f t="shared" si="6"/>
        <v>292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2615</v>
      </c>
      <c r="E27" s="262">
        <f aca="true" t="shared" si="9" ref="E27:P27">SUM(E28:E31)</f>
        <v>0</v>
      </c>
      <c r="F27" s="262">
        <f t="shared" si="9"/>
        <v>0</v>
      </c>
      <c r="G27" s="122">
        <f t="shared" si="2"/>
        <v>2615</v>
      </c>
      <c r="H27" s="121">
        <f t="shared" si="9"/>
        <v>0</v>
      </c>
      <c r="I27" s="121">
        <f t="shared" si="9"/>
        <v>0</v>
      </c>
      <c r="J27" s="122">
        <f t="shared" si="3"/>
        <v>2615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2615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>
        <v>187</v>
      </c>
      <c r="E29" s="259"/>
      <c r="F29" s="259"/>
      <c r="G29" s="125">
        <f t="shared" si="2"/>
        <v>187</v>
      </c>
      <c r="H29" s="123"/>
      <c r="I29" s="123"/>
      <c r="J29" s="125">
        <f t="shared" si="3"/>
        <v>187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187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1754</v>
      </c>
      <c r="E30" s="259"/>
      <c r="F30" s="259"/>
      <c r="G30" s="125">
        <f t="shared" si="2"/>
        <v>1754</v>
      </c>
      <c r="H30" s="123"/>
      <c r="I30" s="123"/>
      <c r="J30" s="125">
        <f t="shared" si="3"/>
        <v>1754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1754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>
        <v>674</v>
      </c>
      <c r="E31" s="259"/>
      <c r="F31" s="259"/>
      <c r="G31" s="125">
        <f t="shared" si="2"/>
        <v>674</v>
      </c>
      <c r="H31" s="123"/>
      <c r="I31" s="123"/>
      <c r="J31" s="125">
        <f t="shared" si="3"/>
        <v>674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674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2615</v>
      </c>
      <c r="E38" s="264">
        <f aca="true" t="shared" si="13" ref="E38:P38">E27+E32+E37</f>
        <v>0</v>
      </c>
      <c r="F38" s="264">
        <f t="shared" si="13"/>
        <v>0</v>
      </c>
      <c r="G38" s="125">
        <f t="shared" si="2"/>
        <v>2615</v>
      </c>
      <c r="H38" s="126">
        <f t="shared" si="13"/>
        <v>0</v>
      </c>
      <c r="I38" s="126">
        <f t="shared" si="13"/>
        <v>0</v>
      </c>
      <c r="J38" s="125">
        <f t="shared" si="3"/>
        <v>2615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2615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1359</v>
      </c>
      <c r="E39" s="259"/>
      <c r="F39" s="259"/>
      <c r="G39" s="125">
        <f t="shared" si="2"/>
        <v>1359</v>
      </c>
      <c r="H39" s="123"/>
      <c r="I39" s="123"/>
      <c r="J39" s="125">
        <f t="shared" si="3"/>
        <v>1359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1359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55421</v>
      </c>
      <c r="E40" s="599">
        <f>E17+E18+E25+E38+E39</f>
        <v>96</v>
      </c>
      <c r="F40" s="599">
        <f>F17+F18+F25+F38+F39</f>
        <v>3</v>
      </c>
      <c r="G40" s="125">
        <f t="shared" si="2"/>
        <v>55514</v>
      </c>
      <c r="H40" s="599">
        <f>H17+H18+H25+H38+H39</f>
        <v>0</v>
      </c>
      <c r="I40" s="599">
        <f>I17+I18+I25+I38+I39</f>
        <v>0</v>
      </c>
      <c r="J40" s="125">
        <f t="shared" si="3"/>
        <v>55514</v>
      </c>
      <c r="K40" s="599">
        <f>K17+K18+K25+K38+K39</f>
        <v>23920</v>
      </c>
      <c r="L40" s="599">
        <f>L17+L18+L25+L38+L39</f>
        <v>478</v>
      </c>
      <c r="M40" s="599">
        <f>M17+M18+M25+M38+M39</f>
        <v>3</v>
      </c>
      <c r="N40" s="125">
        <f t="shared" si="4"/>
        <v>24395</v>
      </c>
      <c r="O40" s="599">
        <f>O17+O18+O25+O38+O39</f>
        <v>0</v>
      </c>
      <c r="P40" s="599">
        <f>P17+P18+P25+P38+P39</f>
        <v>0</v>
      </c>
      <c r="Q40" s="125">
        <f t="shared" si="10"/>
        <v>24395</v>
      </c>
      <c r="R40" s="125">
        <f t="shared" si="11"/>
        <v>31119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907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860</v>
      </c>
      <c r="K45" s="464"/>
      <c r="L45" s="464"/>
      <c r="M45" s="464"/>
      <c r="N45" s="464"/>
      <c r="O45" s="464"/>
      <c r="P45" s="464"/>
      <c r="Q45" s="464" t="s">
        <v>887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6">
      <selection activeCell="F104" sqref="F104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877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908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866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4264</v>
      </c>
      <c r="D15" s="167"/>
      <c r="E15" s="180">
        <f t="shared" si="0"/>
        <v>4264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4264</v>
      </c>
      <c r="D19" s="163">
        <f>D11+D15+D16</f>
        <v>0</v>
      </c>
      <c r="E19" s="178">
        <f>E11+E15+E16</f>
        <v>4264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3</v>
      </c>
      <c r="D21" s="167">
        <v>3</v>
      </c>
      <c r="E21" s="180">
        <f t="shared" si="0"/>
        <v>0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2886</v>
      </c>
      <c r="D28" s="167">
        <v>2517</v>
      </c>
      <c r="E28" s="180">
        <f t="shared" si="0"/>
        <v>369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506</v>
      </c>
      <c r="D29" s="167">
        <v>502</v>
      </c>
      <c r="E29" s="180">
        <f t="shared" si="0"/>
        <v>4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>
        <v>47</v>
      </c>
      <c r="E30" s="180">
        <f t="shared" si="0"/>
        <v>0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22</v>
      </c>
      <c r="D31" s="167">
        <v>16</v>
      </c>
      <c r="E31" s="180">
        <f t="shared" si="0"/>
        <v>6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78</v>
      </c>
      <c r="D32" s="167">
        <v>78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456</v>
      </c>
      <c r="D33" s="164">
        <f>SUM(D34:D37)</f>
        <v>455</v>
      </c>
      <c r="E33" s="181">
        <f>SUM(E34:E37)</f>
        <v>1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21</v>
      </c>
      <c r="D34" s="167">
        <v>20</v>
      </c>
      <c r="E34" s="180">
        <f t="shared" si="0"/>
        <v>1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420</v>
      </c>
      <c r="D35" s="167">
        <v>420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>
        <v>15</v>
      </c>
      <c r="D37" s="167">
        <v>15</v>
      </c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377</v>
      </c>
      <c r="D38" s="164">
        <f>SUM(D39:D42)</f>
        <v>377</v>
      </c>
      <c r="E38" s="181">
        <f>SUM(E39:E42)</f>
        <v>0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377</v>
      </c>
      <c r="D42" s="167">
        <v>377</v>
      </c>
      <c r="E42" s="180">
        <f t="shared" si="0"/>
        <v>0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4372</v>
      </c>
      <c r="D43" s="163">
        <f>D24+D28+D29+D31+D30+D32+D33+D38</f>
        <v>3992</v>
      </c>
      <c r="E43" s="178">
        <f>E24+E28+E29+E31+E30+E32+E33+E38</f>
        <v>380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8639</v>
      </c>
      <c r="D44" s="162">
        <f>D43+D21+D19+D9</f>
        <v>3995</v>
      </c>
      <c r="E44" s="178">
        <f>E43+E21+E19+E9</f>
        <v>4644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131</v>
      </c>
      <c r="D56" s="162">
        <f>D57+D59</f>
        <v>0</v>
      </c>
      <c r="E56" s="179">
        <f t="shared" si="1"/>
        <v>131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>
        <v>131</v>
      </c>
      <c r="D57" s="167"/>
      <c r="E57" s="179">
        <f t="shared" si="1"/>
        <v>131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>
        <v>299</v>
      </c>
      <c r="D62" s="167"/>
      <c r="E62" s="179">
        <f t="shared" si="1"/>
        <v>299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/>
      <c r="D64" s="167">
        <v>0</v>
      </c>
      <c r="E64" s="179">
        <f t="shared" si="1"/>
        <v>0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/>
      <c r="D65" s="168">
        <v>0</v>
      </c>
      <c r="E65" s="179">
        <f t="shared" si="1"/>
        <v>0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430</v>
      </c>
      <c r="D66" s="162">
        <f>D52+D56+D61+D62+D63+D64</f>
        <v>0</v>
      </c>
      <c r="E66" s="179">
        <f t="shared" si="1"/>
        <v>430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61</v>
      </c>
      <c r="D68" s="167"/>
      <c r="E68" s="179">
        <f t="shared" si="1"/>
        <v>61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780</v>
      </c>
      <c r="D75" s="162">
        <f>D76+D78</f>
        <v>780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780</v>
      </c>
      <c r="D76" s="167">
        <v>780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1441</v>
      </c>
      <c r="D80" s="162">
        <f>SUM(D81:D84)</f>
        <v>1441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>
        <v>1441</v>
      </c>
      <c r="D83" s="167">
        <v>1441</v>
      </c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/>
      <c r="D84" s="167"/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6500</v>
      </c>
      <c r="D85" s="163">
        <f>SUM(D86:D90)+D94</f>
        <v>6163</v>
      </c>
      <c r="E85" s="163">
        <f>SUM(E86:E90)+E94</f>
        <v>337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1757</v>
      </c>
      <c r="D86" s="167">
        <v>1757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2120</v>
      </c>
      <c r="D87" s="167">
        <v>1912</v>
      </c>
      <c r="E87" s="179">
        <f t="shared" si="1"/>
        <v>208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1249</v>
      </c>
      <c r="D88" s="167">
        <v>1231</v>
      </c>
      <c r="E88" s="179">
        <f t="shared" si="1"/>
        <v>18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926</v>
      </c>
      <c r="D89" s="167">
        <v>821</v>
      </c>
      <c r="E89" s="179">
        <f t="shared" si="1"/>
        <v>105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209</v>
      </c>
      <c r="D90" s="162">
        <f>SUM(D91:D93)</f>
        <v>203</v>
      </c>
      <c r="E90" s="162">
        <f>SUM(E91:E93)</f>
        <v>6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58</v>
      </c>
      <c r="D91" s="167">
        <v>58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42</v>
      </c>
      <c r="D92" s="167">
        <v>36</v>
      </c>
      <c r="E92" s="179">
        <f t="shared" si="1"/>
        <v>6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109</v>
      </c>
      <c r="D93" s="167">
        <v>109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239</v>
      </c>
      <c r="D94" s="167">
        <v>239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6926</v>
      </c>
      <c r="D95" s="167">
        <v>6707</v>
      </c>
      <c r="E95" s="179">
        <f t="shared" si="1"/>
        <v>219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15647</v>
      </c>
      <c r="D96" s="163">
        <f>D85+D80+D75+D71+D95</f>
        <v>15091</v>
      </c>
      <c r="E96" s="163">
        <f>E85+E80+E75+E71+E95</f>
        <v>556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16138</v>
      </c>
      <c r="D97" s="163">
        <f>D96+D68+D66</f>
        <v>15091</v>
      </c>
      <c r="E97" s="163">
        <f>E96+E68+E66</f>
        <v>1047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214</v>
      </c>
      <c r="D104" s="167"/>
      <c r="E104" s="167">
        <v>113</v>
      </c>
      <c r="F104" s="186">
        <f>C104+D104-E104</f>
        <v>101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214</v>
      </c>
      <c r="D105" s="162">
        <f>SUM(D102:D104)</f>
        <v>0</v>
      </c>
      <c r="E105" s="162">
        <f>SUM(E102:E104)</f>
        <v>113</v>
      </c>
      <c r="F105" s="162">
        <f>SUM(F102:F104)</f>
        <v>101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909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860</v>
      </c>
      <c r="E110" s="508"/>
      <c r="F110" s="510" t="s">
        <v>887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7">
      <selection activeCell="A33" sqref="A33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874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904</v>
      </c>
      <c r="B5" s="564"/>
      <c r="C5" s="565"/>
      <c r="D5" s="565"/>
      <c r="E5" s="565"/>
      <c r="F5" s="565"/>
      <c r="G5" s="565"/>
      <c r="H5" s="380" t="s">
        <v>3</v>
      </c>
      <c r="I5" s="565"/>
    </row>
    <row r="6" spans="1:9" ht="12">
      <c r="A6" s="469" t="s">
        <v>863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2269692</v>
      </c>
      <c r="D12" s="154"/>
      <c r="E12" s="154"/>
      <c r="F12" s="154">
        <v>2421</v>
      </c>
      <c r="G12" s="154"/>
      <c r="H12" s="154"/>
      <c r="I12" s="588">
        <f>F12+G12-H12</f>
        <v>2421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2295557</v>
      </c>
      <c r="D17" s="267">
        <f t="shared" si="1"/>
        <v>0</v>
      </c>
      <c r="E17" s="267">
        <f t="shared" si="1"/>
        <v>0</v>
      </c>
      <c r="F17" s="267">
        <f t="shared" si="1"/>
        <v>2615</v>
      </c>
      <c r="G17" s="267">
        <f t="shared" si="1"/>
        <v>0</v>
      </c>
      <c r="H17" s="267">
        <f t="shared" si="1"/>
        <v>0</v>
      </c>
      <c r="I17" s="588">
        <f t="shared" si="0"/>
        <v>2615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910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883</v>
      </c>
      <c r="B31" s="560"/>
      <c r="C31" s="464"/>
      <c r="D31" s="545"/>
      <c r="E31" s="545" t="s">
        <v>860</v>
      </c>
      <c r="F31" s="545"/>
      <c r="G31" s="545"/>
      <c r="H31" s="545"/>
      <c r="I31" s="545" t="s">
        <v>887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9"/>
  <sheetViews>
    <sheetView tabSelected="1" view="pageBreakPreview" zoomScaleSheetLayoutView="100" workbookViewId="0" topLeftCell="A1">
      <selection activeCell="A24" sqref="A24"/>
    </sheetView>
  </sheetViews>
  <sheetFormatPr defaultColWidth="9.00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874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911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863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882</v>
      </c>
      <c r="B13" s="79"/>
      <c r="C13" s="600">
        <v>187</v>
      </c>
      <c r="D13" s="604">
        <v>46</v>
      </c>
      <c r="E13" s="600"/>
      <c r="F13" s="600">
        <v>187</v>
      </c>
    </row>
    <row r="14" spans="1:16" ht="15" customHeight="1">
      <c r="A14" s="77" t="s">
        <v>583</v>
      </c>
      <c r="B14" s="78" t="s">
        <v>833</v>
      </c>
      <c r="C14" s="600">
        <f>C13</f>
        <v>187</v>
      </c>
      <c r="D14" s="604"/>
      <c r="E14" s="602"/>
      <c r="F14" s="606">
        <f>F13</f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834</v>
      </c>
      <c r="B15" s="79"/>
      <c r="C15" s="600"/>
      <c r="D15" s="604"/>
      <c r="E15" s="600"/>
      <c r="F15" s="600"/>
    </row>
    <row r="16" spans="1:6" ht="12.75">
      <c r="A16" s="75" t="s">
        <v>888</v>
      </c>
      <c r="B16" s="79"/>
      <c r="C16" s="603">
        <v>33</v>
      </c>
      <c r="D16" s="605">
        <v>46.61</v>
      </c>
      <c r="E16" s="603"/>
      <c r="F16" s="607">
        <f>C16-E16</f>
        <v>33</v>
      </c>
    </row>
    <row r="17" spans="1:6" ht="12.75">
      <c r="A17" s="75" t="s">
        <v>889</v>
      </c>
      <c r="B17" s="79"/>
      <c r="C17" s="603">
        <v>101</v>
      </c>
      <c r="D17" s="605">
        <v>41.42</v>
      </c>
      <c r="E17" s="603"/>
      <c r="F17" s="607">
        <f>C17-E17</f>
        <v>101</v>
      </c>
    </row>
    <row r="18" spans="1:6" ht="12.75">
      <c r="A18" s="75" t="s">
        <v>890</v>
      </c>
      <c r="B18" s="79"/>
      <c r="C18" s="603">
        <v>170</v>
      </c>
      <c r="D18" s="605">
        <v>33.66</v>
      </c>
      <c r="E18" s="603">
        <v>170</v>
      </c>
      <c r="F18" s="607">
        <f>C18-E18</f>
        <v>0</v>
      </c>
    </row>
    <row r="19" spans="1:6" ht="12.75">
      <c r="A19" s="75" t="s">
        <v>891</v>
      </c>
      <c r="B19" s="79"/>
      <c r="C19" s="603"/>
      <c r="D19" s="605">
        <v>33</v>
      </c>
      <c r="E19" s="603"/>
      <c r="F19" s="607"/>
    </row>
    <row r="20" spans="1:6" ht="12.75">
      <c r="A20" s="75" t="s">
        <v>892</v>
      </c>
      <c r="B20" s="76"/>
      <c r="C20" s="603">
        <v>84</v>
      </c>
      <c r="D20" s="605">
        <v>38.9</v>
      </c>
      <c r="E20" s="603"/>
      <c r="F20" s="607">
        <v>84</v>
      </c>
    </row>
    <row r="21" spans="1:6" ht="12.75">
      <c r="A21" s="75" t="s">
        <v>893</v>
      </c>
      <c r="B21" s="76"/>
      <c r="C21" s="603">
        <v>167</v>
      </c>
      <c r="D21" s="605">
        <v>43.07</v>
      </c>
      <c r="E21" s="603"/>
      <c r="F21" s="607">
        <v>167</v>
      </c>
    </row>
    <row r="22" spans="1:6" ht="12.75">
      <c r="A22" s="75" t="s">
        <v>894</v>
      </c>
      <c r="B22" s="76"/>
      <c r="C22" s="603">
        <v>160</v>
      </c>
      <c r="D22" s="605">
        <v>59</v>
      </c>
      <c r="E22" s="603"/>
      <c r="F22" s="607">
        <v>160</v>
      </c>
    </row>
    <row r="23" spans="1:6" ht="12.75">
      <c r="A23" s="75" t="s">
        <v>895</v>
      </c>
      <c r="B23" s="76"/>
      <c r="C23" s="603">
        <v>1037</v>
      </c>
      <c r="D23" s="605">
        <v>49.46</v>
      </c>
      <c r="E23" s="603"/>
      <c r="F23" s="607">
        <v>1037</v>
      </c>
    </row>
    <row r="24" spans="1:6" ht="12.75">
      <c r="A24" s="75" t="s">
        <v>913</v>
      </c>
      <c r="B24" s="76"/>
      <c r="C24" s="603">
        <v>2</v>
      </c>
      <c r="D24" s="605"/>
      <c r="E24" s="603"/>
      <c r="F24" s="607">
        <v>2</v>
      </c>
    </row>
    <row r="25" spans="1:6" ht="13.5">
      <c r="A25" s="77" t="s">
        <v>603</v>
      </c>
      <c r="B25" s="76"/>
      <c r="C25" s="603">
        <f>C16+C17+C18+C19+C20+C21+C23+C24+C22</f>
        <v>1754</v>
      </c>
      <c r="D25" s="605"/>
      <c r="E25" s="603">
        <f>SUM(E16:E20)</f>
        <v>170</v>
      </c>
      <c r="F25" s="607">
        <f>SUM(F16:F24)</f>
        <v>1584</v>
      </c>
    </row>
    <row r="26" spans="1:6" ht="12.75">
      <c r="A26" s="75" t="s">
        <v>836</v>
      </c>
      <c r="B26" s="78" t="s">
        <v>835</v>
      </c>
      <c r="C26" s="600"/>
      <c r="D26" s="604"/>
      <c r="E26" s="600"/>
      <c r="F26" s="607">
        <f>C26-E26</f>
        <v>0</v>
      </c>
    </row>
    <row r="27" spans="1:16" ht="12.75">
      <c r="A27" s="75" t="s">
        <v>868</v>
      </c>
      <c r="B27" s="76"/>
      <c r="C27" s="603">
        <v>100</v>
      </c>
      <c r="D27" s="605">
        <v>21.18</v>
      </c>
      <c r="E27" s="603"/>
      <c r="F27" s="607">
        <f>C27-E27</f>
        <v>100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869</v>
      </c>
      <c r="B28" s="76"/>
      <c r="C28" s="603">
        <v>24</v>
      </c>
      <c r="D28" s="605">
        <v>3.13</v>
      </c>
      <c r="E28" s="603"/>
      <c r="F28" s="607">
        <f>C28-E28</f>
        <v>24</v>
      </c>
    </row>
    <row r="29" spans="1:6" ht="12.75">
      <c r="A29" s="75" t="s">
        <v>870</v>
      </c>
      <c r="B29" s="76"/>
      <c r="C29" s="603">
        <v>4</v>
      </c>
      <c r="D29" s="605">
        <v>2.58</v>
      </c>
      <c r="E29" s="603"/>
      <c r="F29" s="607">
        <v>4</v>
      </c>
    </row>
    <row r="30" spans="1:6" ht="12.75">
      <c r="A30" s="75" t="s">
        <v>880</v>
      </c>
      <c r="B30" s="76"/>
      <c r="C30" s="603">
        <v>200</v>
      </c>
      <c r="D30" s="605">
        <v>20</v>
      </c>
      <c r="E30" s="603"/>
      <c r="F30" s="607">
        <v>200</v>
      </c>
    </row>
    <row r="31" spans="1:6" ht="12.75">
      <c r="A31" s="75" t="s">
        <v>881</v>
      </c>
      <c r="B31" s="76"/>
      <c r="C31" s="603">
        <v>63</v>
      </c>
      <c r="D31" s="605">
        <v>20</v>
      </c>
      <c r="E31" s="603"/>
      <c r="F31" s="607">
        <v>63</v>
      </c>
    </row>
    <row r="32" spans="1:6" ht="12.75">
      <c r="A32" s="75" t="s">
        <v>871</v>
      </c>
      <c r="B32" s="76"/>
      <c r="C32" s="603">
        <v>283</v>
      </c>
      <c r="D32" s="605"/>
      <c r="E32" s="603">
        <v>283</v>
      </c>
      <c r="F32" s="607"/>
    </row>
    <row r="33" spans="1:6" ht="13.5">
      <c r="A33" s="77" t="s">
        <v>837</v>
      </c>
      <c r="B33" s="76"/>
      <c r="C33" s="603">
        <f>SUM(C26:C32)</f>
        <v>674</v>
      </c>
      <c r="D33" s="605"/>
      <c r="E33" s="603">
        <f>E27+E28+E29+E30+E31+E32</f>
        <v>283</v>
      </c>
      <c r="F33" s="607">
        <f>F27+F28+F29+F30+F32+F31</f>
        <v>391</v>
      </c>
    </row>
    <row r="34" spans="1:6" ht="13.5">
      <c r="A34" s="80" t="s">
        <v>839</v>
      </c>
      <c r="B34" s="78" t="s">
        <v>838</v>
      </c>
      <c r="C34" s="600">
        <f>C14+C25+C33</f>
        <v>2615</v>
      </c>
      <c r="D34" s="604"/>
      <c r="E34" s="600">
        <f>E14+E25+E33</f>
        <v>453</v>
      </c>
      <c r="F34" s="600">
        <f>F14+F25+F33</f>
        <v>2162</v>
      </c>
    </row>
    <row r="35" spans="1:16" ht="14.25" customHeight="1">
      <c r="A35" s="73" t="s">
        <v>841</v>
      </c>
      <c r="B35" s="78" t="s">
        <v>840</v>
      </c>
      <c r="C35" s="269"/>
      <c r="D35" s="604"/>
      <c r="E35" s="602"/>
      <c r="F35" s="608"/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831</v>
      </c>
      <c r="B36" s="78"/>
      <c r="C36" s="573"/>
      <c r="D36" s="604"/>
      <c r="E36" s="600"/>
      <c r="F36" s="600"/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566</v>
      </c>
      <c r="B37" s="76"/>
      <c r="C37" s="603"/>
      <c r="D37" s="605"/>
      <c r="E37" s="603"/>
      <c r="F37" s="607">
        <f>C37-E37</f>
        <v>0</v>
      </c>
    </row>
    <row r="38" spans="1:6" ht="12.75">
      <c r="A38" s="75" t="s">
        <v>832</v>
      </c>
      <c r="B38" s="78" t="s">
        <v>842</v>
      </c>
      <c r="C38" s="602">
        <f>SUM(C37:C37)</f>
        <v>0</v>
      </c>
      <c r="D38" s="604"/>
      <c r="E38" s="602">
        <f>SUM(E37:E37)</f>
        <v>0</v>
      </c>
      <c r="F38" s="608">
        <f>SUM(F37:F37)</f>
        <v>0</v>
      </c>
    </row>
    <row r="39" spans="1:16" ht="15" customHeight="1">
      <c r="A39" s="77" t="s">
        <v>583</v>
      </c>
      <c r="B39" s="76"/>
      <c r="C39" s="603"/>
      <c r="D39" s="605"/>
      <c r="E39" s="603"/>
      <c r="F39" s="607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2.75">
      <c r="A40" s="75" t="s">
        <v>834</v>
      </c>
      <c r="B40" s="78" t="s">
        <v>843</v>
      </c>
      <c r="C40" s="602">
        <f>SUM(C39:C39)</f>
        <v>0</v>
      </c>
      <c r="D40" s="604"/>
      <c r="E40" s="602">
        <f>SUM(E39:E39)</f>
        <v>0</v>
      </c>
      <c r="F40" s="608">
        <f>SUM(F39:F39)</f>
        <v>0</v>
      </c>
    </row>
    <row r="41" spans="1:16" ht="11.25" customHeight="1">
      <c r="A41" s="77" t="s">
        <v>603</v>
      </c>
      <c r="B41" s="76"/>
      <c r="C41" s="603"/>
      <c r="D41" s="605"/>
      <c r="E41" s="603"/>
      <c r="F41" s="607">
        <f>C41-E41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75" t="s">
        <v>836</v>
      </c>
      <c r="B42" s="78" t="s">
        <v>844</v>
      </c>
      <c r="C42" s="600">
        <f>SUM(C41:C41)</f>
        <v>0</v>
      </c>
      <c r="D42" s="604"/>
      <c r="E42" s="602">
        <f>SUM(E41:E41)</f>
        <v>0</v>
      </c>
      <c r="F42" s="608">
        <f>SUM(F41:F41)</f>
        <v>0</v>
      </c>
    </row>
    <row r="43" spans="1:16" ht="15.75" customHeight="1">
      <c r="A43" s="77" t="s">
        <v>837</v>
      </c>
      <c r="B43" s="76"/>
      <c r="C43" s="603"/>
      <c r="D43" s="605"/>
      <c r="E43" s="603"/>
      <c r="F43" s="607">
        <f>C43-E43</f>
        <v>0</v>
      </c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3.5">
      <c r="A44" s="80" t="s">
        <v>846</v>
      </c>
      <c r="B44" s="78" t="s">
        <v>845</v>
      </c>
      <c r="C44" s="602">
        <f>SUM(C43:C43)</f>
        <v>0</v>
      </c>
      <c r="D44" s="604"/>
      <c r="E44" s="602">
        <f>SUM(E43:E43)</f>
        <v>0</v>
      </c>
      <c r="F44" s="608">
        <f>SUM(F43:F43)</f>
        <v>0</v>
      </c>
    </row>
    <row r="45" spans="1:16" ht="17.25" customHeight="1">
      <c r="A45" s="81"/>
      <c r="B45" s="78" t="s">
        <v>847</v>
      </c>
      <c r="C45" s="602">
        <f>C44+C42+C40+C38</f>
        <v>0</v>
      </c>
      <c r="D45" s="604"/>
      <c r="E45" s="602">
        <f>E44+E42+E40+E38</f>
        <v>0</v>
      </c>
      <c r="F45" s="608">
        <f>F44+F42+F40+F38</f>
        <v>0</v>
      </c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 t="s">
        <v>912</v>
      </c>
      <c r="B46" s="82"/>
      <c r="C46" s="83"/>
      <c r="D46" s="83"/>
      <c r="E46" s="83"/>
      <c r="F46" s="609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 t="s">
        <v>848</v>
      </c>
      <c r="D47" s="86"/>
      <c r="E47" s="84" t="s">
        <v>849</v>
      </c>
      <c r="F47" s="601"/>
    </row>
    <row r="48" spans="1:6" ht="12.75">
      <c r="A48" s="86"/>
      <c r="B48" s="87"/>
      <c r="C48" s="86" t="s">
        <v>896</v>
      </c>
      <c r="D48" s="86" t="s">
        <v>854</v>
      </c>
      <c r="E48" s="86" t="s">
        <v>897</v>
      </c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F43 C16:E25 C37:F37 C39:F39 C41:F41 F16:F31 C32:F33 C27:E31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2011-05-25T13:09:54Z</cp:lastPrinted>
  <dcterms:created xsi:type="dcterms:W3CDTF">2000-06-29T12:02:40Z</dcterms:created>
  <dcterms:modified xsi:type="dcterms:W3CDTF">2011-05-27T06:58:42Z</dcterms:modified>
  <cp:category/>
  <cp:version/>
  <cp:contentType/>
  <cp:contentStatus/>
</cp:coreProperties>
</file>