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<sst xmlns="http://schemas.openxmlformats.org/spreadsheetml/2006/main" count="4319" uniqueCount="1001">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</sst>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47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top" wrapText="1"/>
      <protection locked="0"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G26" sqref="G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43281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43291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43291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9332</v>
      </c>
      <c r="D6" s="674">
        <f aca="true" t="shared" si="0" ref="D6:D15">C6-E6</f>
        <v>0</v>
      </c>
      <c r="E6" s="673">
        <f>'1-Баланс'!G95</f>
        <v>9332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7513</v>
      </c>
      <c r="D7" s="674">
        <f t="shared" si="0"/>
        <v>6977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-126</v>
      </c>
      <c r="D8" s="674">
        <f t="shared" si="0"/>
        <v>0</v>
      </c>
      <c r="E8" s="673">
        <f>ABS('2-Отчет за доходите'!C44)-ABS('2-Отчет за доходите'!G44)</f>
        <v>-126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</v>
      </c>
      <c r="D9" s="674">
        <f t="shared" si="0"/>
        <v>0</v>
      </c>
      <c r="E9" s="673">
        <f>'3-Отчет за паричния поток'!C45</f>
        <v>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</v>
      </c>
      <c r="D10" s="674">
        <f t="shared" si="0"/>
        <v>0</v>
      </c>
      <c r="E10" s="673">
        <f>'3-Отчет за паричния поток'!C46</f>
        <v>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7513</v>
      </c>
      <c r="D11" s="674">
        <f t="shared" si="0"/>
        <v>0</v>
      </c>
      <c r="E11" s="673">
        <f>'4-Отчет за собствения капитал'!L34</f>
        <v>7513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-0.01677093038732863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-0.06926882902693787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-0.01350192884697814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0.14285714285714285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0.0083986562150056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0.003919372900335946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0.0016797312430011197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0.0016797312430011197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0.00225201072386059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0.0022503214744963567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0.004373177842565598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0.24211366963929193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0.1949207029575654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2.4285714285714284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35.666666666666664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3218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20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6712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9317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9332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-240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-240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-126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-366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7513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1316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570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329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138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279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470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1786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1786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9332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51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59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147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147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147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147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126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126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126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126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34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7489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7489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-146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146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177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177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-177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-230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-230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-126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-10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-366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-366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7972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7972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-126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-187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-146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146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7513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7513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5483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9195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11800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5483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9195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11800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2214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153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2430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2430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51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53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53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2265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155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2483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2483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2265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155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2483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2483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3218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20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6712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9317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1316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570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329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279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26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253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138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470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1786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1786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1316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570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329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279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26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253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138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470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1786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1786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A16" sqref="A1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3218</v>
      </c>
      <c r="D13" s="196">
        <v>3835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20</v>
      </c>
      <c r="D14" s="196">
        <v>21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15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6712</v>
      </c>
      <c r="D20" s="598">
        <f>SUM(D12:D19)</f>
        <v>7330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7489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7489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7489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-240</v>
      </c>
      <c r="H28" s="596">
        <f>SUM(H29:H31)</f>
        <v>-230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-240</v>
      </c>
      <c r="H30" s="196">
        <v>-230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177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-126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-366</v>
      </c>
      <c r="H34" s="598">
        <f>H28+H32+H33</f>
        <v>-53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7513</v>
      </c>
      <c r="H37" s="600">
        <f>H26+H18+H34</f>
        <v>7972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110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9317</v>
      </c>
      <c r="D56" s="602">
        <f>D20+D21+D22+D28+D33+D46+D52+D54+D55</f>
        <v>9935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110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</v>
      </c>
      <c r="D59" s="196">
        <v>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1316</v>
      </c>
      <c r="H61" s="596">
        <f>SUM(H62:H68)</f>
        <v>1343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570</v>
      </c>
      <c r="H64" s="196">
        <v>520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</v>
      </c>
      <c r="D65" s="598">
        <f>SUM(D59:D64)</f>
        <v>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329</v>
      </c>
      <c r="H66" s="196">
        <v>280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138</v>
      </c>
      <c r="H67" s="196">
        <v>102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279</v>
      </c>
      <c r="H68" s="196">
        <v>441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1</v>
      </c>
      <c r="E69" s="201" t="s">
        <v>79</v>
      </c>
      <c r="F69" s="93" t="s">
        <v>216</v>
      </c>
      <c r="G69" s="197">
        <v>470</v>
      </c>
      <c r="H69" s="196">
        <v>523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1786</v>
      </c>
      <c r="H71" s="598">
        <f>H59+H60+H61+H69+H70</f>
        <v>1866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1786</v>
      </c>
      <c r="H79" s="600">
        <f>H71+H73+H75+H77</f>
        <v>1866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</v>
      </c>
      <c r="D94" s="602">
        <f>D65+D76+D85+D92+D93</f>
        <v>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9332</v>
      </c>
      <c r="D95" s="604">
        <f>D94+D56</f>
        <v>9948</v>
      </c>
      <c r="E95" s="229" t="s">
        <v>942</v>
      </c>
      <c r="F95" s="489" t="s">
        <v>268</v>
      </c>
      <c r="G95" s="603">
        <f>G37+G40+G56+G79</f>
        <v>9332</v>
      </c>
      <c r="H95" s="604">
        <f>H37+H40+H56+H79</f>
        <v>9948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5">
        <f>pdeReportingDate</f>
        <v>43291</v>
      </c>
      <c r="C98" s="705"/>
      <c r="D98" s="705"/>
      <c r="E98" s="705"/>
      <c r="F98" s="705"/>
      <c r="G98" s="705"/>
      <c r="H98" s="705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6" t="str">
        <f>authorName</f>
        <v>Елена Методиева Васева</v>
      </c>
      <c r="C100" s="706"/>
      <c r="D100" s="706"/>
      <c r="E100" s="706"/>
      <c r="F100" s="706"/>
      <c r="G100" s="706"/>
      <c r="H100" s="706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5"/>
      <c r="B103" s="708" t="s">
        <v>1000</v>
      </c>
      <c r="C103" s="708"/>
      <c r="D103" s="708"/>
      <c r="E103" s="708"/>
      <c r="M103" s="98"/>
    </row>
    <row r="104" spans="1:5" ht="21.75" customHeight="1">
      <c r="A104" s="695"/>
      <c r="B104" s="708" t="s">
        <v>979</v>
      </c>
      <c r="C104" s="708"/>
      <c r="D104" s="708"/>
      <c r="E104" s="708"/>
    </row>
    <row r="105" spans="1:13" ht="21.75" customHeight="1">
      <c r="A105" s="695"/>
      <c r="B105" s="708" t="s">
        <v>979</v>
      </c>
      <c r="C105" s="708"/>
      <c r="D105" s="708"/>
      <c r="E105" s="708"/>
      <c r="M105" s="98"/>
    </row>
    <row r="106" spans="1:5" ht="21.75" customHeight="1">
      <c r="A106" s="695"/>
      <c r="B106" s="708" t="s">
        <v>979</v>
      </c>
      <c r="C106" s="708"/>
      <c r="D106" s="708"/>
      <c r="E106" s="708"/>
    </row>
    <row r="107" spans="1:13" ht="21.75" customHeight="1">
      <c r="A107" s="695"/>
      <c r="B107" s="708"/>
      <c r="C107" s="708"/>
      <c r="D107" s="708"/>
      <c r="E107" s="708"/>
      <c r="M107" s="98"/>
    </row>
    <row r="108" spans="1:5" ht="21.75" customHeight="1">
      <c r="A108" s="695"/>
      <c r="B108" s="708"/>
      <c r="C108" s="708"/>
      <c r="D108" s="708"/>
      <c r="E108" s="708"/>
    </row>
    <row r="109" spans="1:13" ht="21.75" customHeight="1">
      <c r="A109" s="695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106:E106"/>
    <mergeCell ref="B107:E107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17" right="0.17" top="0.27" bottom="0.3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7" sqref="C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51</v>
      </c>
      <c r="D14" s="317">
        <v>18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59</v>
      </c>
      <c r="D15" s="317">
        <v>64</v>
      </c>
      <c r="E15" s="245" t="s">
        <v>79</v>
      </c>
      <c r="F15" s="240" t="s">
        <v>289</v>
      </c>
      <c r="G15" s="316">
        <v>21</v>
      </c>
      <c r="H15" s="317">
        <v>24</v>
      </c>
    </row>
    <row r="16" spans="1:8" ht="15.75">
      <c r="A16" s="194" t="s">
        <v>290</v>
      </c>
      <c r="B16" s="190" t="s">
        <v>291</v>
      </c>
      <c r="C16" s="316">
        <v>10</v>
      </c>
      <c r="D16" s="317">
        <v>10</v>
      </c>
      <c r="E16" s="236" t="s">
        <v>52</v>
      </c>
      <c r="F16" s="264" t="s">
        <v>292</v>
      </c>
      <c r="G16" s="628">
        <f>SUM(G12:G15)</f>
        <v>21</v>
      </c>
      <c r="H16" s="629">
        <f>SUM(H12:H15)</f>
        <v>24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</v>
      </c>
      <c r="D19" s="317">
        <v>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147</v>
      </c>
      <c r="D22" s="629">
        <f>SUM(D12:D18)+D19</f>
        <v>114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15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268</v>
      </c>
    </row>
    <row r="27" spans="1:8" ht="15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268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147</v>
      </c>
      <c r="D31" s="635">
        <f>D29+D22</f>
        <v>115</v>
      </c>
      <c r="E31" s="251" t="s">
        <v>824</v>
      </c>
      <c r="F31" s="266" t="s">
        <v>331</v>
      </c>
      <c r="G31" s="253">
        <f>G16+G18+G27</f>
        <v>21</v>
      </c>
      <c r="H31" s="254">
        <f>H16+H18+H27</f>
        <v>292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177</v>
      </c>
      <c r="E33" s="233" t="s">
        <v>334</v>
      </c>
      <c r="F33" s="238" t="s">
        <v>335</v>
      </c>
      <c r="G33" s="628">
        <f>IF((C31-G31)&gt;0,C31-G31,0)</f>
        <v>126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147</v>
      </c>
      <c r="D36" s="637">
        <f>D31-D34+D35</f>
        <v>115</v>
      </c>
      <c r="E36" s="262" t="s">
        <v>346</v>
      </c>
      <c r="F36" s="256" t="s">
        <v>347</v>
      </c>
      <c r="G36" s="267">
        <f>G35-G34+G31</f>
        <v>21</v>
      </c>
      <c r="H36" s="268">
        <f>H35-H34+H31</f>
        <v>292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177</v>
      </c>
      <c r="E37" s="261" t="s">
        <v>350</v>
      </c>
      <c r="F37" s="266" t="s">
        <v>351</v>
      </c>
      <c r="G37" s="253">
        <f>IF((C36-G36)&gt;0,C36-G36,0)</f>
        <v>126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177</v>
      </c>
      <c r="E42" s="247" t="s">
        <v>362</v>
      </c>
      <c r="F42" s="195" t="s">
        <v>363</v>
      </c>
      <c r="G42" s="241">
        <f>IF(G37&gt;0,IF(C38+G37&lt;0,0,C38+G37),IF(C37-C38&lt;0,C38-C37,0))</f>
        <v>126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177</v>
      </c>
      <c r="E44" s="262" t="s">
        <v>369</v>
      </c>
      <c r="F44" s="269" t="s">
        <v>370</v>
      </c>
      <c r="G44" s="267">
        <f>IF(C42=0,IF(G42-G43&gt;0,G42-G43+C43,0),IF(C42-C43&lt;0,C43-C42+G43,0))</f>
        <v>126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147</v>
      </c>
      <c r="D45" s="631">
        <f>D36+D38+D42</f>
        <v>292</v>
      </c>
      <c r="E45" s="270" t="s">
        <v>373</v>
      </c>
      <c r="F45" s="272" t="s">
        <v>374</v>
      </c>
      <c r="G45" s="630">
        <f>G42+G36</f>
        <v>147</v>
      </c>
      <c r="H45" s="631">
        <f>H42+H36</f>
        <v>292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5">
        <f>pdeReportingDate</f>
        <v>43291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6" t="str">
        <f>authorName</f>
        <v>Елена Методиева Васева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5"/>
      <c r="B55" s="708" t="s">
        <v>1000</v>
      </c>
      <c r="C55" s="708"/>
      <c r="D55" s="708"/>
      <c r="E55" s="708"/>
      <c r="F55" s="574"/>
      <c r="G55" s="45"/>
      <c r="H55" s="42"/>
    </row>
    <row r="56" spans="1:8" ht="15.75" customHeight="1">
      <c r="A56" s="695"/>
      <c r="B56" s="708" t="s">
        <v>979</v>
      </c>
      <c r="C56" s="708"/>
      <c r="D56" s="708"/>
      <c r="E56" s="708"/>
      <c r="F56" s="574"/>
      <c r="G56" s="45"/>
      <c r="H56" s="42"/>
    </row>
    <row r="57" spans="1:8" ht="15.75" customHeight="1">
      <c r="A57" s="695"/>
      <c r="B57" s="708" t="s">
        <v>979</v>
      </c>
      <c r="C57" s="708"/>
      <c r="D57" s="708"/>
      <c r="E57" s="708"/>
      <c r="F57" s="574"/>
      <c r="G57" s="45"/>
      <c r="H57" s="42"/>
    </row>
    <row r="58" spans="1:8" ht="15.75" customHeight="1">
      <c r="A58" s="695"/>
      <c r="B58" s="708" t="s">
        <v>979</v>
      </c>
      <c r="C58" s="708"/>
      <c r="D58" s="708"/>
      <c r="E58" s="708"/>
      <c r="F58" s="574"/>
      <c r="G58" s="45"/>
      <c r="H58" s="42"/>
    </row>
    <row r="59" spans="1:8" ht="15.75">
      <c r="A59" s="695"/>
      <c r="B59" s="708"/>
      <c r="C59" s="708"/>
      <c r="D59" s="708"/>
      <c r="E59" s="708"/>
      <c r="F59" s="574"/>
      <c r="G59" s="45"/>
      <c r="H59" s="42"/>
    </row>
    <row r="60" spans="1:8" ht="15.75">
      <c r="A60" s="695"/>
      <c r="B60" s="708"/>
      <c r="C60" s="708"/>
      <c r="D60" s="708"/>
      <c r="E60" s="708"/>
      <c r="F60" s="574"/>
      <c r="G60" s="45"/>
      <c r="H60" s="42"/>
    </row>
    <row r="61" spans="1:8" ht="15.75">
      <c r="A61" s="695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9" sqref="D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34</v>
      </c>
      <c r="D11" s="196">
        <v>34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</v>
      </c>
      <c r="D12" s="196">
        <v>-12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>
        <v>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</v>
      </c>
      <c r="D21" s="659">
        <f>SUM(D11:D20)</f>
        <v>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-11</v>
      </c>
      <c r="D38" s="196">
        <v>-22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-11</v>
      </c>
      <c r="D43" s="661">
        <f>SUM(D35:D42)</f>
        <v>-23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5">
        <f>pdeReportingDate</f>
        <v>43291</v>
      </c>
      <c r="C54" s="705"/>
      <c r="D54" s="705"/>
      <c r="E54" s="705"/>
      <c r="F54" s="696"/>
      <c r="G54" s="696"/>
      <c r="H54" s="696"/>
      <c r="M54" s="98"/>
    </row>
    <row r="55" spans="1:13" s="42" customFormat="1" ht="15.75">
      <c r="A55" s="693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4" t="s">
        <v>8</v>
      </c>
      <c r="B56" s="706" t="str">
        <f>authorName</f>
        <v>Елена Методиева Васева</v>
      </c>
      <c r="C56" s="706"/>
      <c r="D56" s="706"/>
      <c r="E56" s="706"/>
      <c r="F56" s="80"/>
      <c r="G56" s="80"/>
      <c r="H56" s="80"/>
    </row>
    <row r="57" spans="1:8" s="42" customFormat="1" ht="15.75">
      <c r="A57" s="694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4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 customHeight="1">
      <c r="A59" s="695"/>
      <c r="B59" s="708" t="s">
        <v>1000</v>
      </c>
      <c r="C59" s="708"/>
      <c r="D59" s="708"/>
      <c r="E59" s="708"/>
      <c r="F59" s="574"/>
      <c r="G59" s="45"/>
      <c r="H59" s="42"/>
    </row>
    <row r="60" spans="1:8" ht="15.75">
      <c r="A60" s="695"/>
      <c r="B60" s="708" t="s">
        <v>979</v>
      </c>
      <c r="C60" s="708"/>
      <c r="D60" s="708"/>
      <c r="E60" s="708"/>
      <c r="F60" s="574"/>
      <c r="G60" s="45"/>
      <c r="H60" s="42"/>
    </row>
    <row r="61" spans="1:8" ht="15.75">
      <c r="A61" s="695"/>
      <c r="B61" s="708" t="s">
        <v>979</v>
      </c>
      <c r="C61" s="708"/>
      <c r="D61" s="708"/>
      <c r="E61" s="708"/>
      <c r="F61" s="574"/>
      <c r="G61" s="45"/>
      <c r="H61" s="42"/>
    </row>
    <row r="62" spans="1:8" ht="15.75">
      <c r="A62" s="695"/>
      <c r="B62" s="708" t="s">
        <v>979</v>
      </c>
      <c r="C62" s="708"/>
      <c r="D62" s="708"/>
      <c r="E62" s="708"/>
      <c r="F62" s="574"/>
      <c r="G62" s="45"/>
      <c r="H62" s="42"/>
    </row>
    <row r="63" spans="1:8" ht="15.75">
      <c r="A63" s="695"/>
      <c r="B63" s="708"/>
      <c r="C63" s="708"/>
      <c r="D63" s="708"/>
      <c r="E63" s="708"/>
      <c r="F63" s="574"/>
      <c r="G63" s="45"/>
      <c r="H63" s="42"/>
    </row>
    <row r="64" spans="1:8" ht="15.75">
      <c r="A64" s="695"/>
      <c r="B64" s="708"/>
      <c r="C64" s="708"/>
      <c r="D64" s="708"/>
      <c r="E64" s="708"/>
      <c r="F64" s="574"/>
      <c r="G64" s="45"/>
      <c r="H64" s="42"/>
    </row>
    <row r="65" spans="1:8" ht="15.75">
      <c r="A65" s="695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7489</v>
      </c>
      <c r="G13" s="584">
        <f>'1-Баланс'!H24</f>
        <v>0</v>
      </c>
      <c r="H13" s="585"/>
      <c r="I13" s="584">
        <f>'1-Баланс'!H29+'1-Баланс'!H32</f>
        <v>177</v>
      </c>
      <c r="J13" s="584">
        <f>'1-Баланс'!H30+'1-Баланс'!H33</f>
        <v>-230</v>
      </c>
      <c r="K13" s="585"/>
      <c r="L13" s="584">
        <f>SUM(C13:K13)</f>
        <v>7972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.7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7489</v>
      </c>
      <c r="G17" s="653">
        <f t="shared" si="2"/>
        <v>0</v>
      </c>
      <c r="H17" s="653">
        <f t="shared" si="2"/>
        <v>0</v>
      </c>
      <c r="I17" s="653">
        <f t="shared" si="2"/>
        <v>177</v>
      </c>
      <c r="J17" s="653">
        <f t="shared" si="2"/>
        <v>-230</v>
      </c>
      <c r="K17" s="653">
        <f t="shared" si="2"/>
        <v>0</v>
      </c>
      <c r="L17" s="584">
        <f t="shared" si="1"/>
        <v>7972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-126</v>
      </c>
      <c r="K18" s="585"/>
      <c r="L18" s="584">
        <f t="shared" si="1"/>
        <v>-126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-177</v>
      </c>
      <c r="J22" s="316">
        <v>-10</v>
      </c>
      <c r="K22" s="316"/>
      <c r="L22" s="584">
        <f t="shared" si="1"/>
        <v>-187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-146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-146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146</v>
      </c>
      <c r="G25" s="316"/>
      <c r="H25" s="316"/>
      <c r="I25" s="316"/>
      <c r="J25" s="316"/>
      <c r="K25" s="316"/>
      <c r="L25" s="584">
        <f t="shared" si="1"/>
        <v>146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-366</v>
      </c>
      <c r="K31" s="653">
        <f t="shared" si="6"/>
        <v>0</v>
      </c>
      <c r="L31" s="584">
        <f t="shared" si="1"/>
        <v>7513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-366</v>
      </c>
      <c r="K34" s="587">
        <f t="shared" si="7"/>
        <v>0</v>
      </c>
      <c r="L34" s="651">
        <f t="shared" si="1"/>
        <v>7513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5">
        <f>pdeReportingDate</f>
        <v>43291</v>
      </c>
      <c r="C38" s="705"/>
      <c r="D38" s="705"/>
      <c r="E38" s="705"/>
      <c r="F38" s="705"/>
      <c r="G38" s="705"/>
      <c r="H38" s="705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6" t="str">
        <f>authorName</f>
        <v>Елена Методиева Васева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 customHeight="1">
      <c r="A43" s="695"/>
      <c r="B43" s="708" t="s">
        <v>1000</v>
      </c>
      <c r="C43" s="708"/>
      <c r="D43" s="708"/>
      <c r="E43" s="708"/>
      <c r="F43" s="574"/>
      <c r="G43" s="45"/>
      <c r="H43" s="42"/>
      <c r="M43" s="169"/>
    </row>
    <row r="44" spans="1:13" ht="15.75">
      <c r="A44" s="695"/>
      <c r="B44" s="708" t="s">
        <v>979</v>
      </c>
      <c r="C44" s="708"/>
      <c r="D44" s="708"/>
      <c r="E44" s="708"/>
      <c r="F44" s="574"/>
      <c r="G44" s="45"/>
      <c r="H44" s="42"/>
      <c r="M44" s="169"/>
    </row>
    <row r="45" spans="1:13" ht="15.75">
      <c r="A45" s="695"/>
      <c r="B45" s="708" t="s">
        <v>979</v>
      </c>
      <c r="C45" s="708"/>
      <c r="D45" s="708"/>
      <c r="E45" s="708"/>
      <c r="F45" s="574"/>
      <c r="G45" s="45"/>
      <c r="H45" s="42"/>
      <c r="M45" s="169"/>
    </row>
    <row r="46" spans="1:13" ht="15.75">
      <c r="A46" s="695"/>
      <c r="B46" s="708" t="s">
        <v>979</v>
      </c>
      <c r="C46" s="708"/>
      <c r="D46" s="708"/>
      <c r="E46" s="708"/>
      <c r="F46" s="574"/>
      <c r="G46" s="45"/>
      <c r="H46" s="42"/>
      <c r="M46" s="169"/>
    </row>
    <row r="47" spans="1:13" ht="15.75">
      <c r="A47" s="695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5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5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63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5">
        <f>pdeReportingDate</f>
        <v>43291</v>
      </c>
      <c r="C151" s="705"/>
      <c r="D151" s="705"/>
      <c r="E151" s="705"/>
      <c r="F151" s="705"/>
      <c r="G151" s="705"/>
      <c r="H151" s="705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6" t="str">
        <f>authorName</f>
        <v>Елена Методиева Васева</v>
      </c>
      <c r="C153" s="706"/>
      <c r="D153" s="706"/>
      <c r="E153" s="706"/>
      <c r="F153" s="706"/>
      <c r="G153" s="706"/>
      <c r="H153" s="706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 customHeight="1">
      <c r="A156" s="695"/>
      <c r="B156" s="708" t="s">
        <v>1000</v>
      </c>
      <c r="C156" s="708"/>
      <c r="D156" s="708"/>
      <c r="E156" s="708"/>
      <c r="F156" s="574"/>
      <c r="G156" s="45"/>
      <c r="H156" s="42"/>
    </row>
    <row r="157" spans="1:8" ht="15.75">
      <c r="A157" s="695"/>
      <c r="B157" s="708" t="s">
        <v>979</v>
      </c>
      <c r="C157" s="708"/>
      <c r="D157" s="708"/>
      <c r="E157" s="708"/>
      <c r="F157" s="574"/>
      <c r="G157" s="45"/>
      <c r="H157" s="42"/>
    </row>
    <row r="158" spans="1:8" ht="15.75">
      <c r="A158" s="695"/>
      <c r="B158" s="708" t="s">
        <v>979</v>
      </c>
      <c r="C158" s="708"/>
      <c r="D158" s="708"/>
      <c r="E158" s="708"/>
      <c r="F158" s="574"/>
      <c r="G158" s="45"/>
      <c r="H158" s="42"/>
    </row>
    <row r="159" spans="1:8" ht="15.75">
      <c r="A159" s="695"/>
      <c r="B159" s="708" t="s">
        <v>979</v>
      </c>
      <c r="C159" s="708"/>
      <c r="D159" s="708"/>
      <c r="E159" s="708"/>
      <c r="F159" s="574"/>
      <c r="G159" s="45"/>
      <c r="H159" s="42"/>
    </row>
    <row r="160" spans="1:8" ht="15.75">
      <c r="A160" s="695"/>
      <c r="B160" s="708"/>
      <c r="C160" s="708"/>
      <c r="D160" s="708"/>
      <c r="E160" s="708"/>
      <c r="F160" s="574"/>
      <c r="G160" s="45"/>
      <c r="H160" s="42"/>
    </row>
    <row r="161" spans="1:8" ht="15.75">
      <c r="A161" s="695"/>
      <c r="B161" s="708"/>
      <c r="C161" s="708"/>
      <c r="D161" s="708"/>
      <c r="E161" s="708"/>
      <c r="F161" s="574"/>
      <c r="G161" s="45"/>
      <c r="H161" s="42"/>
    </row>
    <row r="162" spans="1:8" ht="15.75">
      <c r="A162" s="695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9:E159"/>
    <mergeCell ref="B160:E160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2">
      <selection activeCell="F43" sqref="F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0</v>
      </c>
      <c r="G12" s="329">
        <f aca="true" t="shared" si="2" ref="G12:G41">D12+E12-F12</f>
        <v>5483</v>
      </c>
      <c r="H12" s="328"/>
      <c r="I12" s="328"/>
      <c r="J12" s="329">
        <f aca="true" t="shared" si="3" ref="J12:J41">G12+H12-I12</f>
        <v>5483</v>
      </c>
      <c r="K12" s="328">
        <v>2214</v>
      </c>
      <c r="L12" s="328">
        <v>51</v>
      </c>
      <c r="M12" s="328"/>
      <c r="N12" s="329">
        <f aca="true" t="shared" si="4" ref="N12:N41">K12+L12-M12</f>
        <v>2265</v>
      </c>
      <c r="O12" s="328"/>
      <c r="P12" s="328"/>
      <c r="Q12" s="329">
        <f t="shared" si="0"/>
        <v>2265</v>
      </c>
      <c r="R12" s="340">
        <f t="shared" si="1"/>
        <v>3218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153</v>
      </c>
      <c r="L13" s="328">
        <v>2</v>
      </c>
      <c r="M13" s="328"/>
      <c r="N13" s="329">
        <f t="shared" si="4"/>
        <v>155</v>
      </c>
      <c r="O13" s="328"/>
      <c r="P13" s="328"/>
      <c r="Q13" s="329">
        <f t="shared" si="0"/>
        <v>155</v>
      </c>
      <c r="R13" s="340">
        <f t="shared" si="1"/>
        <v>20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0</v>
      </c>
      <c r="G19" s="329">
        <f t="shared" si="2"/>
        <v>9195</v>
      </c>
      <c r="H19" s="330">
        <f>SUM(H11:H18)</f>
        <v>0</v>
      </c>
      <c r="I19" s="330">
        <f>SUM(I11:I18)</f>
        <v>0</v>
      </c>
      <c r="J19" s="329">
        <f t="shared" si="3"/>
        <v>9195</v>
      </c>
      <c r="K19" s="330">
        <f>SUM(K11:K18)</f>
        <v>2430</v>
      </c>
      <c r="L19" s="330">
        <f>SUM(L11:L18)</f>
        <v>53</v>
      </c>
      <c r="M19" s="330">
        <f>SUM(M11:M18)</f>
        <v>0</v>
      </c>
      <c r="N19" s="329">
        <f t="shared" si="4"/>
        <v>2483</v>
      </c>
      <c r="O19" s="330">
        <f>SUM(O11:O18)</f>
        <v>0</v>
      </c>
      <c r="P19" s="330">
        <f>SUM(P11:P18)</f>
        <v>0</v>
      </c>
      <c r="Q19" s="329">
        <f t="shared" si="0"/>
        <v>2483</v>
      </c>
      <c r="R19" s="340">
        <f t="shared" si="1"/>
        <v>6712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11800</v>
      </c>
      <c r="H42" s="349">
        <f t="shared" si="11"/>
        <v>0</v>
      </c>
      <c r="I42" s="349">
        <f t="shared" si="11"/>
        <v>0</v>
      </c>
      <c r="J42" s="349">
        <f t="shared" si="11"/>
        <v>11800</v>
      </c>
      <c r="K42" s="349">
        <f t="shared" si="11"/>
        <v>2430</v>
      </c>
      <c r="L42" s="349">
        <f t="shared" si="11"/>
        <v>53</v>
      </c>
      <c r="M42" s="349">
        <f t="shared" si="11"/>
        <v>0</v>
      </c>
      <c r="N42" s="349">
        <f t="shared" si="11"/>
        <v>2483</v>
      </c>
      <c r="O42" s="349">
        <f t="shared" si="11"/>
        <v>0</v>
      </c>
      <c r="P42" s="349">
        <f t="shared" si="11"/>
        <v>0</v>
      </c>
      <c r="Q42" s="349">
        <f t="shared" si="11"/>
        <v>2483</v>
      </c>
      <c r="R42" s="350">
        <f t="shared" si="11"/>
        <v>9317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5">
        <f>pdeReportingDate</f>
        <v>43291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6" t="str">
        <f>authorName</f>
        <v>Елена Методиева Васева</v>
      </c>
      <c r="D47" s="706"/>
      <c r="E47" s="706"/>
      <c r="F47" s="706"/>
      <c r="G47" s="706"/>
      <c r="H47" s="706"/>
      <c r="I47" s="706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7"/>
      <c r="D49" s="707"/>
      <c r="E49" s="707"/>
      <c r="F49" s="707"/>
      <c r="G49" s="707"/>
      <c r="H49" s="707"/>
      <c r="I49" s="707"/>
    </row>
    <row r="50" spans="2:9" ht="15.75" customHeight="1">
      <c r="B50" s="695"/>
      <c r="C50" s="708" t="s">
        <v>1000</v>
      </c>
      <c r="D50" s="708"/>
      <c r="E50" s="708"/>
      <c r="F50" s="708"/>
      <c r="G50" s="574"/>
      <c r="H50" s="45"/>
      <c r="I50" s="42"/>
    </row>
    <row r="51" spans="2:9" ht="15.75">
      <c r="B51" s="695"/>
      <c r="C51" s="708" t="s">
        <v>979</v>
      </c>
      <c r="D51" s="708"/>
      <c r="E51" s="708"/>
      <c r="F51" s="708"/>
      <c r="G51" s="574"/>
      <c r="H51" s="45"/>
      <c r="I51" s="42"/>
    </row>
    <row r="52" spans="2:9" ht="15.75">
      <c r="B52" s="695"/>
      <c r="C52" s="708" t="s">
        <v>979</v>
      </c>
      <c r="D52" s="708"/>
      <c r="E52" s="708"/>
      <c r="F52" s="708"/>
      <c r="G52" s="574"/>
      <c r="H52" s="45"/>
      <c r="I52" s="42"/>
    </row>
    <row r="53" spans="2:9" ht="15.75">
      <c r="B53" s="695"/>
      <c r="C53" s="708" t="s">
        <v>979</v>
      </c>
      <c r="D53" s="708"/>
      <c r="E53" s="708"/>
      <c r="F53" s="708"/>
      <c r="G53" s="574"/>
      <c r="H53" s="45"/>
      <c r="I53" s="42"/>
    </row>
    <row r="54" spans="2:9" ht="15.75">
      <c r="B54" s="695"/>
      <c r="C54" s="708"/>
      <c r="D54" s="708"/>
      <c r="E54" s="708"/>
      <c r="F54" s="708"/>
      <c r="G54" s="574"/>
      <c r="H54" s="45"/>
      <c r="I54" s="42"/>
    </row>
    <row r="55" spans="2:9" ht="15.75">
      <c r="B55" s="695"/>
      <c r="C55" s="708"/>
      <c r="D55" s="708"/>
      <c r="E55" s="708"/>
      <c r="F55" s="708"/>
      <c r="G55" s="574"/>
      <c r="H55" s="45"/>
      <c r="I55" s="42"/>
    </row>
    <row r="56" spans="2:9" ht="15.75">
      <c r="B56" s="695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2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1316</v>
      </c>
      <c r="D87" s="134">
        <f>SUM(D88:D92)+D96</f>
        <v>0</v>
      </c>
      <c r="E87" s="134">
        <f>SUM(E88:E92)+E96</f>
        <v>1316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570</v>
      </c>
      <c r="D89" s="197"/>
      <c r="E89" s="136">
        <f t="shared" si="1"/>
        <v>570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329</v>
      </c>
      <c r="D91" s="197"/>
      <c r="E91" s="136">
        <f t="shared" si="1"/>
        <v>329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279</v>
      </c>
      <c r="D92" s="138">
        <f>SUM(D93:D95)</f>
        <v>0</v>
      </c>
      <c r="E92" s="138">
        <f>SUM(E93:E95)</f>
        <v>279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26</v>
      </c>
      <c r="D94" s="197"/>
      <c r="E94" s="136">
        <f t="shared" si="1"/>
        <v>26</v>
      </c>
      <c r="F94" s="196"/>
    </row>
    <row r="95" spans="1:6" ht="15.75">
      <c r="A95" s="370" t="s">
        <v>641</v>
      </c>
      <c r="B95" s="135" t="s">
        <v>732</v>
      </c>
      <c r="C95" s="197">
        <v>253</v>
      </c>
      <c r="D95" s="197"/>
      <c r="E95" s="136">
        <f t="shared" si="1"/>
        <v>253</v>
      </c>
      <c r="F95" s="196"/>
    </row>
    <row r="96" spans="1:6" ht="15.75">
      <c r="A96" s="370" t="s">
        <v>733</v>
      </c>
      <c r="B96" s="135" t="s">
        <v>734</v>
      </c>
      <c r="C96" s="197">
        <v>138</v>
      </c>
      <c r="D96" s="197"/>
      <c r="E96" s="136">
        <f t="shared" si="1"/>
        <v>138</v>
      </c>
      <c r="F96" s="196"/>
    </row>
    <row r="97" spans="1:6" ht="15.75">
      <c r="A97" s="370" t="s">
        <v>735</v>
      </c>
      <c r="B97" s="135" t="s">
        <v>736</v>
      </c>
      <c r="C97" s="197">
        <v>470</v>
      </c>
      <c r="D97" s="197"/>
      <c r="E97" s="136">
        <f t="shared" si="1"/>
        <v>470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1786</v>
      </c>
      <c r="D98" s="433">
        <f>D87+D82+D77+D73+D97</f>
        <v>0</v>
      </c>
      <c r="E98" s="433">
        <f>E87+E82+E77+E73+E97</f>
        <v>1786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1786</v>
      </c>
      <c r="D99" s="427">
        <f>D98+D70+D68</f>
        <v>0</v>
      </c>
      <c r="E99" s="427">
        <f>E98+E70+E68</f>
        <v>1786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5">
        <f>pdeReportingDate</f>
        <v>43291</v>
      </c>
      <c r="C111" s="705"/>
      <c r="D111" s="705"/>
      <c r="E111" s="705"/>
      <c r="F111" s="705"/>
      <c r="G111" s="52"/>
      <c r="H111" s="52"/>
    </row>
    <row r="112" spans="1:8" ht="15.75">
      <c r="A112" s="693"/>
      <c r="B112" s="705"/>
      <c r="C112" s="705"/>
      <c r="D112" s="705"/>
      <c r="E112" s="705"/>
      <c r="F112" s="705"/>
      <c r="G112" s="52"/>
      <c r="H112" s="52"/>
    </row>
    <row r="113" spans="1:8" ht="15.75">
      <c r="A113" s="694" t="s">
        <v>8</v>
      </c>
      <c r="B113" s="706" t="str">
        <f>authorName</f>
        <v>Елена Методиева Васева</v>
      </c>
      <c r="C113" s="706"/>
      <c r="D113" s="706"/>
      <c r="E113" s="706"/>
      <c r="F113" s="706"/>
      <c r="G113" s="80"/>
      <c r="H113" s="80"/>
    </row>
    <row r="114" spans="1:8" ht="15.75">
      <c r="A114" s="694"/>
      <c r="B114" s="706"/>
      <c r="C114" s="706"/>
      <c r="D114" s="706"/>
      <c r="E114" s="706"/>
      <c r="F114" s="706"/>
      <c r="G114" s="80"/>
      <c r="H114" s="80"/>
    </row>
    <row r="115" spans="1:8" ht="15.75">
      <c r="A115" s="694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5"/>
      <c r="B116" s="708" t="s">
        <v>1000</v>
      </c>
      <c r="C116" s="708"/>
      <c r="D116" s="708"/>
      <c r="E116" s="708"/>
      <c r="F116" s="708"/>
      <c r="G116" s="695"/>
      <c r="H116" s="695"/>
    </row>
    <row r="117" spans="1:8" ht="15.75" customHeight="1">
      <c r="A117" s="695"/>
      <c r="B117" s="708" t="s">
        <v>979</v>
      </c>
      <c r="C117" s="708"/>
      <c r="D117" s="708"/>
      <c r="E117" s="708"/>
      <c r="F117" s="708"/>
      <c r="G117" s="695"/>
      <c r="H117" s="695"/>
    </row>
    <row r="118" spans="1:8" ht="15.75" customHeight="1">
      <c r="A118" s="695"/>
      <c r="B118" s="708" t="s">
        <v>979</v>
      </c>
      <c r="C118" s="708"/>
      <c r="D118" s="708"/>
      <c r="E118" s="708"/>
      <c r="F118" s="708"/>
      <c r="G118" s="695"/>
      <c r="H118" s="695"/>
    </row>
    <row r="119" spans="1:8" ht="15.75" customHeight="1">
      <c r="A119" s="695"/>
      <c r="B119" s="708" t="s">
        <v>979</v>
      </c>
      <c r="C119" s="708"/>
      <c r="D119" s="708"/>
      <c r="E119" s="708"/>
      <c r="F119" s="708"/>
      <c r="G119" s="695"/>
      <c r="H119" s="695"/>
    </row>
    <row r="120" spans="1:8" ht="15.75">
      <c r="A120" s="695"/>
      <c r="B120" s="708"/>
      <c r="C120" s="708"/>
      <c r="D120" s="708"/>
      <c r="E120" s="708"/>
      <c r="F120" s="708"/>
      <c r="G120" s="695"/>
      <c r="H120" s="695"/>
    </row>
    <row r="121" spans="1:8" ht="15.75">
      <c r="A121" s="695"/>
      <c r="B121" s="708"/>
      <c r="C121" s="708"/>
      <c r="D121" s="708"/>
      <c r="E121" s="708"/>
      <c r="F121" s="708"/>
      <c r="G121" s="695"/>
      <c r="H121" s="695"/>
    </row>
    <row r="122" spans="1:8" ht="15.75">
      <c r="A122" s="695"/>
      <c r="B122" s="708"/>
      <c r="C122" s="708"/>
      <c r="D122" s="708"/>
      <c r="E122" s="708"/>
      <c r="F122" s="708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5">
        <f>pdeReportingDate</f>
        <v>43291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3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4" t="s">
        <v>8</v>
      </c>
      <c r="B33" s="706" t="str">
        <f>authorName</f>
        <v>Елена Методиева Васева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5"/>
      <c r="B36" s="708" t="s">
        <v>1000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5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5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5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5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5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5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2018-07-10T07:35:59Z</cp:lastPrinted>
  <dcterms:created xsi:type="dcterms:W3CDTF">2006-09-16T00:00:00Z</dcterms:created>
  <dcterms:modified xsi:type="dcterms:W3CDTF">2018-07-10T07:36:24Z</dcterms:modified>
  <cp:category/>
  <cp:version/>
  <cp:contentType/>
  <cp:contentStatus/>
</cp:coreProperties>
</file>