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2120" windowHeight="912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<sst xmlns="http://schemas.openxmlformats.org/spreadsheetml/2006/main" count="1068" uniqueCount="869">
  <si>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</si>
  <si>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</si>
  <si>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</si>
  <si>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</si>
  <si>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</si>
  <si>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</si>
  <si>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</si>
  <si>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</si>
  <si>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</si>
  <si>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</si>
  <si>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</si>
  <si>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</si>
  <si>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</si>
  <si>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</si>
  <si>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</si>
  <si>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</si>
  <si>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</si>
  <si>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</si>
  <si>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</si>
  <si>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</si>
  <si>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</si>
  <si>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</si>
  <si>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</si>
  <si>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</si>
  <si>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</si>
  <si>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</si>
  <si>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</si>
  <si>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</si>
  <si>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</si>
  <si>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</si>
  <si>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</si>
  <si>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</si>
  <si>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</si>
  <si>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</si>
  <si>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</si>
  <si>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</si>
  <si>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</si>
  <si>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</si>
  <si>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</si>
  <si>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</si>
  <si>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</si>
  <si>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</si>
  <si>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</si>
  <si>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</si>
  <si>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</si>
  <si>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</si>
  <si>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</si>
  <si>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</si>
  <si>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</si>
  <si>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</si>
  <si>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</si>
  <si>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</si>
  <si>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</si>
  <si>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</si>
  <si>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</si>
  <si>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</si>
  <si>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</si>
  <si>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</si>
  <si>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</si>
  <si>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</si>
  <si>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</si>
  <si>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</si>
  <si>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</si>
  <si>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</si>
  <si>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</si>
  <si>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</si>
  <si>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</si>
  <si>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</si>
  <si>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</si>
  <si>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</si>
  <si>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</si>
  <si>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</si>
  <si>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</si>
  <si>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</si>
  <si>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</si>
  <si>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</si>
  <si>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</si>
  <si>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</si>
  <si>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</si>
  <si>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</si>
  <si>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</si>
  <si>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</si>
  <si>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</si>
  <si>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</si>
  <si>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</si>
  <si>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</si>
  <si>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</si>
  <si>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</si>
  <si>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</si>
  <si>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</si>
  <si>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</si>
  <si>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</si>
  <si>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</si>
  <si>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</si>
  <si>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</si>
  <si>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</si>
  <si>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</si>
  <si>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</si>
  <si>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</si>
  <si>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</si>
  <si>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</si>
  <si>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</si>
  <si>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</si>
  <si>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</si>
  <si>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</si>
  <si>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</si>
  <si>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</si>
  <si>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</si>
  <si>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</si>
  <si>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</si>
  <si>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</si>
  <si>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</si>
  <si>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</si>
  <si>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</si>
  <si>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</si>
  <si>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</si>
  <si>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</si>
  <si>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</si>
  <si>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</si>
  <si>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</si>
  <si>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</si>
  <si>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</si>
  <si>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</si>
  <si>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</si>
  <si>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</si>
  <si>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</si>
  <si>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</si>
  <si>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</si>
  <si>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</si>
  <si>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</si>
  <si>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</si>
  <si>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</si>
  <si>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</si>
  <si>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</si>
  <si>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</si>
  <si>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</si>
  <si>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</si>
  <si>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</si>
  <si>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</si>
  <si>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</si>
  <si>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</si>
  <si>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</si>
  <si>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</si>
  <si>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</si>
  <si>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</si>
  <si>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</si>
  <si>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</si>
  <si>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</si>
  <si>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</si>
  <si>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</si>
  <si>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</si>
  <si>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</si>
  <si>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</si>
  <si>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</si>
  <si>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</si>
  <si>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</si>
  <si>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</si>
  <si>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</si>
  <si>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</si>
  <si>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</si>
  <si>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</si>
  <si>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</si>
  <si>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</si>
  <si>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</si>
  <si>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</si>
  <si>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</si>
  <si>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</si>
  <si>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</si>
  <si>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</si>
  <si>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</si>
  <si>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</si>
  <si>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</si>
  <si>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</si>
  <si>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</si>
  <si>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</si>
  <si>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</si>
  <si>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</si>
  <si>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</si>
  <si>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</si>
  <si>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</si>
  <si>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</si>
  <si>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</si>
  <si>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</si>
  <si>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</si>
  <si>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</si>
  <si>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</si>
  <si>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</si>
  <si>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</si>
  <si>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</si>
  <si>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</si>
  <si>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</si>
  <si>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</si>
  <si>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</si>
  <si>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</si>
  <si>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</si>
  <si>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</si>
  <si>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</si>
  <si>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</si>
  <si>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</si>
  <si>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</si>
  <si>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</si>
  <si>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</si>
  <si>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</si>
  <si>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</si>
  <si>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</si>
  <si>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</si>
  <si>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</si>
  <si>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</si>
  <si>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</si>
  <si>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</si>
  <si>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</si>
  <si>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</si>
  <si>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</si>
  <si>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</si>
  <si>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</si>
  <si>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</si>
  <si>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</si>
  <si>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</si>
  <si>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</si>
  <si>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</si>
  <si>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</si>
  <si>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</si>
  <si>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</si>
  <si>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</si>
  <si>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</si>
  <si>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</si>
  <si>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</si>
  <si>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</si>
  <si>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</si>
  <si>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</si>
  <si>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</si>
  <si>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</si>
  <si>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</si>
  <si>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</si>
  <si>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</si>
  <si>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</si>
  <si>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</si>
  <si>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</si>
  <si>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</si>
  <si>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</si>
  <si>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</si>
  <si>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</si>
  <si>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</si>
  <si>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</si>
  <si>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</si>
  <si>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</si>
  <si>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</si>
  <si>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</si>
  <si>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</si>
  <si>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</si>
  <si>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</si>
  <si>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</si>
  <si>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</si>
  <si>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</si>
  <si>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</si>
  <si>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</si>
  <si>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</si>
  <si>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</si>
  <si>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</si>
  <si>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</si>
  <si>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</si>
  <si>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</si>
  <si>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</si>
  <si>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</si>
  <si>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</si>
  <si>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</si>
  <si>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</si>
  <si>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</si>
  <si>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</si>
  <si>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</si>
  <si>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</si>
  <si>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</si>
  <si>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</si>
  <si>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</si>
  <si>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</si>
  <si>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</si>
  <si>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</si>
  <si>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</si>
  <si>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</si>
  <si>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</si>
  <si>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</si>
  <si>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</si>
  <si>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</si>
  <si>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</si>
  <si>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</si>
  <si>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</si>
  <si>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</si>
  <si>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</si>
  <si>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</si>
  <si>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</si>
  <si>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</si>
  <si>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</si>
  <si>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</si>
  <si>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</si>
  <si>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</si>
  <si>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</si>
  <si>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</si>
  <si>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</si>
  <si>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</si>
  <si>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</si>
  <si>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</si>
  <si>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</si>
  <si>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</si>
  <si>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</si>
  <si>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</si>
  <si>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</si>
  <si>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</si>
  <si>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</si>
  <si>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</si>
  <si>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</si>
  <si>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</si>
  <si>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</si>
  <si>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</si>
  <si>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</si>
  <si>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</si>
  <si>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</si>
  <si>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</si>
  <si>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</si>
  <si>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</si>
  <si>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</si>
  <si>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</si>
  <si>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</si>
  <si>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</si>
  <si>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</si>
  <si>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</si>
  <si>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</si>
  <si>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</si>
  <si>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</si>
  <si>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</si>
  <si>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</si>
  <si>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</si>
  <si>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</si>
  <si>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</si>
  <si>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</si>
  <si>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</si>
  <si>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</si>
  <si>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</si>
  <si>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</si>
  <si>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</si>
  <si>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</si>
  <si>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</si>
  <si>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</si>
  <si>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</si>
  <si>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</si>
  <si>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</si>
  <si>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</si>
  <si>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</si>
  <si>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</si>
  <si>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</si>
  <si>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</si>
  <si>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</si>
  <si>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</si>
  <si>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</si>
  <si>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</si>
  <si>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</si>
  <si>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</si>
  <si>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</si>
  <si>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</si>
  <si>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</si>
  <si>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</si>
  <si>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</si>
  <si>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</si>
  <si>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</si>
  <si>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</si>
  <si>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</si>
  <si>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</si>
  <si>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</si>
  <si>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</si>
  <si>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</si>
  <si>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</si>
  <si>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</si>
  <si>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</si>
  <si>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</si>
  <si>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</si>
  <si>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</si>
  <si>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</si>
  <si>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</si>
  <si>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</si>
  <si>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</si>
  <si>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</si>
  <si>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</si>
  <si>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</si>
  <si>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</si>
  <si>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</si>
  <si>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</si>
  <si>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</si>
  <si>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</si>
  <si>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</si>
  <si>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</si>
  <si>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</si>
  <si>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</si>
  <si>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</si>
  <si>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</si>
  <si>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</si>
  <si>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</si>
  <si>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</si>
  <si>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</si>
  <si>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</si>
  <si>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</si>
  <si>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</si>
  <si>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</si>
  <si>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</si>
  <si>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</si>
  <si>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</si>
  <si>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</si>
  <si>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</si>
  <si>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</si>
  <si>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</si>
  <si>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</si>
  <si>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</si>
  <si>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</si>
  <si>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</si>
  <si>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</si>
  <si>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</si>
  <si>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</si>
  <si>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</si>
  <si>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</si>
  <si>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</si>
  <si>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</si>
  <si>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</si>
  <si>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</si>
  <si>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</si>
  <si>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</si>
  <si>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</si>
  <si>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</si>
  <si>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</si>
  <si>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</si>
  <si>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</si>
  <si>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</si>
  <si>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</si>
  <si>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</si>
  <si>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</si>
  <si>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</si>
  <si>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</si>
  <si>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</si>
  <si>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</si>
  <si>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</si>
  <si>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</si>
  <si>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</si>
  <si>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</si>
  <si>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</si>
  <si>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</si>
  <si>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</si>
  <si>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</si>
  <si>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</si>
  <si>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</si>
  <si>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</si>
  <si>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</si>
  <si>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</si>
  <si>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</si>
  <si>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</si>
  <si>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</si>
  <si>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</si>
  <si>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</si>
  <si>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</si>
  <si>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</si>
  <si>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</si>
  <si>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</si>
  <si>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</si>
  <si>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</si>
  <si>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</si>
  <si>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</si>
  <si>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</si>
  <si>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</si>
  <si>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</si>
  <si>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</si>
  <si>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</si>
  <si>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</si>
  <si>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</si>
  <si>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</si>
  <si>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</si>
  <si>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</si>
  <si>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</si>
  <si>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</si>
  <si>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</si>
  <si>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</si>
  <si>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</si>
  <si>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</si>
  <si>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</si>
  <si>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</si>
  <si>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</si>
  <si>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</si>
  <si>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</si>
  <si>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</si>
  <si>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</si>
  <si>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</si>
  <si>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</si>
  <si>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</si>
  <si>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</si>
  <si>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</si>
  <si>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</si>
  <si>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</si>
  <si>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</si>
  <si>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</si>
  <si>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</si>
  <si>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</si>
  <si>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</si>
  <si>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</si>
  <si>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</si>
  <si>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</si>
  <si>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</si>
  <si>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</si>
  <si>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</si>
  <si>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</si>
  <si>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</si>
  <si>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</si>
  <si>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</si>
  <si>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</si>
  <si>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</si>
  <si>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</si>
  <si>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</si>
  <si>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</si>
  <si>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</si>
  <si>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</si>
  <si>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</si>
  <si>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</si>
  <si>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</si>
  <si>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</si>
  <si>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</si>
  <si>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</si>
  <si>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</si>
  <si>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</si>
  <si>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</si>
  <si>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</si>
  <si>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</si>
  <si>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</si>
  <si>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</si>
  <si>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</si>
  <si>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</si>
  <si>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</si>
  <si>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</si>
  <si>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</si>
  <si>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</si>
  <si>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</si>
  <si>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</si>
  <si>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</si>
  <si>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</si>
  <si>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</si>
  <si>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</si>
  <si>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</si>
  <si>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</si>
  <si>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</si>
  <si>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</si>
  <si>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</si>
  <si>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</si>
  <si>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</si>
  <si>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</si>
  <si>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</si>
  <si>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</si>
  <si>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</si>
  <si>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</si>
  <si>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</si>
  <si>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</si>
  <si>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</si>
  <si>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</si>
  <si>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</si>
  <si>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</si>
  <si>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</si>
  <si>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</si>
  <si>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</si>
  <si>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</si>
  <si>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</si>
  <si>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</si>
  <si>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</si>
  <si>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</si>
  <si>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</si>
  <si>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</si>
  <si>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</si>
  <si>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</si>
  <si>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</si>
  <si>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</si>
  <si>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</si>
  <si>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</si>
  <si>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</si>
  <si>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</si>
  <si>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</si>
  <si>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</si>
  <si>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</si>
  <si>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</si>
  <si>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</si>
  <si>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</si>
  <si>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</si>
  <si>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</si>
  <si>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</si>
  <si>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</si>
  <si>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</si>
  <si>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</si>
  <si>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</si>
  <si>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</si>
  <si>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</si>
  <si>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</si>
  <si>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</si>
  <si>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</si>
  <si>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</si>
  <si>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</si>
  <si>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</si>
  <si>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</si>
  <si>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</si>
  <si>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</si>
  <si>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</si>
  <si>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</si>
  <si>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</si>
  <si>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</si>
  <si>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</si>
  <si>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</si>
  <si>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</si>
  <si>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</si>
  <si>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</si>
  <si>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</si>
  <si>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</si>
  <si>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</si>
  <si>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</si>
  <si>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</si>
  <si>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</si>
  <si>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</si>
  <si>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</si>
  <si>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</si>
  <si>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</si>
  <si>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</si>
  <si>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</si>
  <si>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</si>
  <si>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</si>
  <si>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</si>
  <si>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</si>
  <si>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</si>
  <si>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</si>
  <si>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</si>
  <si>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</si>
  <si>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</si>
  <si>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</si>
  <si>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</si>
  <si>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</si>
  <si>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</si>
  <si>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</si>
  <si>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</si>
  <si>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</si>
  <si>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</si>
  <si>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</si>
  <si>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</si>
  <si>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</si>
  <si>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</si>
  <si>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</si>
  <si>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</si>
  <si>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</si>
  <si>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</si>
  <si>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</si>
  <si>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</si>
  <si>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</si>
  <si>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</si>
  <si>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</si>
  <si>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</si>
  <si>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</si>
  <si>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</si>
  <si>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</si>
  <si>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</si>
  <si>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</si>
  <si>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</si>
  <si>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</si>
  <si>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</si>
  <si>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</si>
  <si>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</si>
  <si>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</si>
  <si>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</si>
  <si>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</si>
  <si>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</si>
  <si>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</si>
  <si>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</si>
  <si>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</si>
  <si>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</si>
  <si>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</si>
  <si>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</si>
  <si>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</si>
  <si>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</si>
  <si>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</si>
  <si>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</si>
  <si>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</si>
  <si>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</si>
  <si>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</si>
  <si>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</si>
  <si>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</si>
  <si>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</si>
  <si>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</si>
  <si>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</si>
  <si>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</si>
  <si>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</si>
  <si>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</si>
  <si>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</si>
  <si>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</si>
  <si>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</si>
  <si>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</si>
  <si>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</si>
  <si>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</si>
  <si>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</si>
  <si>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</si>
  <si>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</si>
  <si>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</si>
  <si>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</si>
  <si>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</si>
  <si>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</si>
  <si>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</si>
  <si>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</si>
  <si>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</si>
  <si>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</si>
  <si>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</si>
  <si>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</si>
  <si>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</si>
  <si>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</si>
  <si>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</si>
  <si>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</si>
  <si>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</si>
  <si>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</si>
  <si>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</si>
  <si>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</si>
  <si>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</si>
  <si>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</si>
  <si>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</si>
  <si>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</si>
  <si>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</si>
  <si>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</si>
  <si>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</si>
  <si>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</si>
  <si>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</si>
  <si>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</si>
  <si>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</si>
  <si>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</si>
  <si>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</si>
  <si>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</si>
  <si>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</si>
  <si>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</si>
  <si>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</si>
  <si>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</si>
  <si>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</si>
  <si>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</si>
  <si>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</si>
  <si>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</si>
  <si>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</si>
  <si>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</si>
  <si>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</si>
  <si>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</si>
  <si>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</si>
  <si>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</si>
  <si>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</si>
  <si>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</si>
  <si>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</si>
  <si>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</si>
  <si>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</si>
  <si>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</si>
  <si>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</si>
  <si>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</si>
  <si>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</si>
  <si>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</si>
  <si>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</si>
  <si>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</si>
  <si>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</si>
  <si>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</si>
  <si>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</si>
  <si>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</si>
  <si>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</si>
  <si>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</si>
  <si>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</si>
  <si>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</si>
  <si>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</si>
  <si>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</si>
  <si>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</si>
  <si>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</si>
  <si>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</si>
  <si>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</si>
  <si>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</si>
  <si>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</si>
  <si>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</si>
  <si>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</si>
  <si>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</si>
  <si>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</si>
  <si>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</si>
  <si>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</si>
  <si>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</si>
  <si>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</si>
  <si>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</si>
  <si>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</si>
  <si>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</si>
  <si>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</si>
  <si>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</si>
  <si>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</si>
  <si>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</si>
  <si>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</si>
  <si>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</si>
  <si>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</si>
  <si>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</si>
  <si>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</si>
  <si>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</si>
  <si>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</si>
  <si>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</si>
  <si>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</si>
  <si>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</si>
  <si>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</si>
  <si>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</si>
  <si>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</si>
  <si>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</si>
  <si>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</si>
  <si>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</si>
  <si>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</si>
  <si>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</si>
  <si>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</si>
  <si>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</si>
  <si>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</si>
  <si>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</si>
  <si>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</si>
  <si>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</si>
  <si>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</si>
  <si>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</si>
  <si>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</si>
  <si>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</si>
  <si>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</si>
  <si>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</si>
  <si>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</si>
  <si>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</si>
  <si>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</si>
  <si>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</si>
  <si>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</si>
  <si>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</si>
  <si>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</si>
  <si>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</si>
  <si>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</si>
  <si>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</si>
  <si>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</si>
  <si>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</si>
  <si>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</si>
  <si>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</si>
  <si>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</si>
  <si>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</si>
  <si>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</si>
  <si>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</si>
  <si>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</si>
  <si>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</si>
  <si>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</si>
  <si>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</si>
  <si>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</si>
  <si>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</si>
  <si>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</si>
  <si>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</si>
  <si>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</si>
  <si>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</si>
  <si>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</si>
  <si>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</si>
  <si>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</si>
  <si>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</si>
  <si>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</si>
  <si>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</si>
  <si>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</si>
  <si>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</si>
  <si>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</si>
  <si>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</si>
  <si>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</si>
  <si>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</si>
  <si>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</si>
  <si>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</si>
  <si>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 ………………….                                                    </t>
  </si>
  <si>
    <t>/Г.Иванова/</t>
  </si>
  <si>
    <t xml:space="preserve"> неконсолидиран</t>
  </si>
  <si>
    <t>Вид на отчета: консолидиран/неконсолидиран</t>
  </si>
  <si>
    <t xml:space="preserve">Съставител:                         </t>
  </si>
  <si>
    <t>1. "СПХ - ТРАНС" ООД София</t>
  </si>
  <si>
    <t>Прокурист: ………………….</t>
  </si>
  <si>
    <t>/П.Бъчваров/</t>
  </si>
  <si>
    <t>Прокурист:</t>
  </si>
  <si>
    <t>Прокурист: …………………..</t>
  </si>
  <si>
    <t xml:space="preserve"> към 30.09.2008г.</t>
  </si>
  <si>
    <t>Хидравлични елементи и системи АД</t>
  </si>
  <si>
    <t>Дата на съставяне: 30.10.2008г.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</si>
</sst>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" fontId="9" fillId="8" borderId="30" xfId="27" applyNumberFormat="1" applyFont="1" applyFill="1" applyBorder="1" applyAlignment="1" applyProtection="1">
      <alignment vertical="top" wrapText="1"/>
      <protection locked="0"/>
    </xf>
    <xf numFmtId="1" fontId="9" fillId="8" borderId="31" xfId="27" applyNumberFormat="1" applyFont="1" applyFill="1" applyBorder="1" applyAlignment="1" applyProtection="1">
      <alignment vertical="top" wrapText="1"/>
      <protection locked="0"/>
    </xf>
    <xf numFmtId="1" fontId="9" fillId="9" borderId="31" xfId="27" applyNumberFormat="1" applyFont="1" applyFill="1" applyBorder="1" applyAlignment="1" applyProtection="1">
      <alignment vertical="top" wrapText="1"/>
      <protection locked="0"/>
    </xf>
    <xf numFmtId="1" fontId="9" fillId="10" borderId="31" xfId="27" applyNumberFormat="1" applyFont="1" applyFill="1" applyBorder="1" applyAlignment="1" applyProtection="1">
      <alignment vertical="top" wrapText="1"/>
      <protection locked="0"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2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2.75" customHeight="1">
      <c r="A3" s="579" t="s">
        <v>382</v>
      </c>
      <c r="B3" s="580"/>
      <c r="C3" s="580"/>
      <c r="D3" s="580"/>
      <c r="E3" s="462" t="s">
        <v>867</v>
      </c>
      <c r="F3" s="217" t="s">
        <v>2</v>
      </c>
      <c r="G3" s="172"/>
      <c r="H3" s="461">
        <v>838168266</v>
      </c>
    </row>
    <row r="4" spans="1:8" ht="15">
      <c r="A4" s="579" t="s">
        <v>859</v>
      </c>
      <c r="B4" s="585"/>
      <c r="C4" s="585"/>
      <c r="D4" s="585"/>
      <c r="E4" s="504" t="s">
        <v>858</v>
      </c>
      <c r="F4" s="581" t="s">
        <v>3</v>
      </c>
      <c r="G4" s="582"/>
      <c r="H4" s="461">
        <v>170</v>
      </c>
    </row>
    <row r="5" spans="1:8" ht="15">
      <c r="A5" s="579" t="s">
        <v>4</v>
      </c>
      <c r="B5" s="580"/>
      <c r="C5" s="580"/>
      <c r="D5" s="580"/>
      <c r="E5" s="505" t="s">
        <v>866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1021</v>
      </c>
      <c r="D11" s="571">
        <v>1033</v>
      </c>
      <c r="E11" s="237" t="s">
        <v>21</v>
      </c>
      <c r="F11" s="242" t="s">
        <v>22</v>
      </c>
      <c r="G11" s="152">
        <v>3032</v>
      </c>
      <c r="H11" s="152">
        <v>3032</v>
      </c>
    </row>
    <row r="12" spans="1:8" ht="15">
      <c r="A12" s="235" t="s">
        <v>23</v>
      </c>
      <c r="B12" s="241" t="s">
        <v>24</v>
      </c>
      <c r="C12" s="151">
        <v>4023</v>
      </c>
      <c r="D12" s="571">
        <v>4161</v>
      </c>
      <c r="E12" s="237" t="s">
        <v>25</v>
      </c>
      <c r="F12" s="242" t="s">
        <v>26</v>
      </c>
      <c r="G12" s="153"/>
      <c r="H12" s="153">
        <v>3032</v>
      </c>
    </row>
    <row r="13" spans="1:8" ht="15">
      <c r="A13" s="235" t="s">
        <v>27</v>
      </c>
      <c r="B13" s="241" t="s">
        <v>28</v>
      </c>
      <c r="C13" s="151">
        <v>2256</v>
      </c>
      <c r="D13" s="571">
        <v>1592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580</v>
      </c>
      <c r="D14" s="571">
        <v>606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203</v>
      </c>
      <c r="D15" s="571">
        <v>288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57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3346</v>
      </c>
      <c r="D17" s="571">
        <v>3003</v>
      </c>
      <c r="E17" s="243" t="s">
        <v>45</v>
      </c>
      <c r="F17" s="245" t="s">
        <v>46</v>
      </c>
      <c r="G17" s="154">
        <f>G11+G14+G15+G16</f>
        <v>3032</v>
      </c>
      <c r="H17" s="154">
        <f>H11+H14+H15+H16</f>
        <v>3032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3</v>
      </c>
      <c r="D18" s="571">
        <v>5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11432</v>
      </c>
      <c r="D19" s="155">
        <f>SUM(D11:D18)</f>
        <v>10688</v>
      </c>
      <c r="E19" s="237" t="s">
        <v>52</v>
      </c>
      <c r="F19" s="242" t="s">
        <v>53</v>
      </c>
      <c r="G19" s="152">
        <v>7734</v>
      </c>
      <c r="H19" s="152">
        <v>7734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v>5173</v>
      </c>
      <c r="H20" s="158">
        <v>5198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4210</v>
      </c>
      <c r="H21" s="156">
        <f>SUM(H22:H24)</f>
        <v>2491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320</v>
      </c>
      <c r="H22" s="152">
        <v>320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178</v>
      </c>
      <c r="D24" s="571">
        <v>52</v>
      </c>
      <c r="E24" s="237" t="s">
        <v>71</v>
      </c>
      <c r="F24" s="242" t="s">
        <v>72</v>
      </c>
      <c r="G24" s="152">
        <v>3890</v>
      </c>
      <c r="H24" s="152">
        <v>2171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17117</v>
      </c>
      <c r="H25" s="154">
        <f>H19+H20+H21</f>
        <v>15423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178</v>
      </c>
      <c r="D27" s="155">
        <f>SUM(D23:D26)</f>
        <v>52</v>
      </c>
      <c r="E27" s="253" t="s">
        <v>82</v>
      </c>
      <c r="F27" s="242" t="s">
        <v>83</v>
      </c>
      <c r="G27" s="154">
        <f>SUM(G28:G30)</f>
        <v>2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2</v>
      </c>
      <c r="H28" s="57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573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574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2939</v>
      </c>
      <c r="H31" s="572">
        <v>2111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573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2941</v>
      </c>
      <c r="H33" s="154">
        <f>H27+H31+H32</f>
        <v>2111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1</v>
      </c>
      <c r="D34" s="155">
        <f>SUM(D35:D38)</f>
        <v>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23090</v>
      </c>
      <c r="H36" s="154">
        <f>H25+H17+H33</f>
        <v>20566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1</v>
      </c>
      <c r="D38" s="151">
        <v>1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572"/>
    </row>
    <row r="45" spans="1:15" ht="15">
      <c r="A45" s="235" t="s">
        <v>135</v>
      </c>
      <c r="B45" s="249" t="s">
        <v>136</v>
      </c>
      <c r="C45" s="155">
        <f>C34+C39+C44</f>
        <v>1</v>
      </c>
      <c r="D45" s="155">
        <f>D34+D39+D44</f>
        <v>1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>
        <v>122</v>
      </c>
      <c r="H48" s="152">
        <v>214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122</v>
      </c>
      <c r="H49" s="154">
        <f>SUM(H43:H48)</f>
        <v>214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108</v>
      </c>
      <c r="H52" s="152">
        <v>132</v>
      </c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11611</v>
      </c>
      <c r="D55" s="155">
        <f>D19+D20+D21+D27+D32+D45+D51+D53+D54</f>
        <v>10741</v>
      </c>
      <c r="E55" s="237" t="s">
        <v>171</v>
      </c>
      <c r="F55" s="261" t="s">
        <v>172</v>
      </c>
      <c r="G55" s="154">
        <f>G49+G51+G52+G53+G54</f>
        <v>230</v>
      </c>
      <c r="H55" s="154">
        <f>H49+H51+H52+H53+H54</f>
        <v>346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7167</v>
      </c>
      <c r="D58" s="571">
        <v>7346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1280</v>
      </c>
      <c r="D59" s="571">
        <v>1375</v>
      </c>
      <c r="E59" s="251" t="s">
        <v>180</v>
      </c>
      <c r="F59" s="242" t="s">
        <v>181</v>
      </c>
      <c r="G59" s="152">
        <v>2120</v>
      </c>
      <c r="H59" s="572">
        <v>2438</v>
      </c>
      <c r="M59" s="157"/>
    </row>
    <row r="60" spans="1:8" ht="15">
      <c r="A60" s="235" t="s">
        <v>182</v>
      </c>
      <c r="B60" s="241" t="s">
        <v>183</v>
      </c>
      <c r="C60" s="151"/>
      <c r="D60" s="57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>
        <v>180</v>
      </c>
      <c r="D61" s="571">
        <v>551</v>
      </c>
      <c r="E61" s="243" t="s">
        <v>188</v>
      </c>
      <c r="F61" s="272" t="s">
        <v>189</v>
      </c>
      <c r="G61" s="154">
        <f>SUM(G62:G68)</f>
        <v>7069</v>
      </c>
      <c r="H61" s="154">
        <f>SUM(H62:H68)</f>
        <v>6503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571"/>
      <c r="E62" s="243" t="s">
        <v>192</v>
      </c>
      <c r="F62" s="242" t="s">
        <v>193</v>
      </c>
      <c r="G62" s="152">
        <v>481</v>
      </c>
      <c r="H62" s="572">
        <v>351</v>
      </c>
    </row>
    <row r="63" spans="1:13" ht="15">
      <c r="A63" s="235" t="s">
        <v>194</v>
      </c>
      <c r="B63" s="241" t="s">
        <v>195</v>
      </c>
      <c r="C63" s="151"/>
      <c r="D63" s="571"/>
      <c r="E63" s="237" t="s">
        <v>196</v>
      </c>
      <c r="F63" s="242" t="s">
        <v>197</v>
      </c>
      <c r="G63" s="152"/>
      <c r="H63" s="572"/>
      <c r="M63" s="157"/>
    </row>
    <row r="64" spans="1:15" ht="15">
      <c r="A64" s="235" t="s">
        <v>50</v>
      </c>
      <c r="B64" s="249" t="s">
        <v>198</v>
      </c>
      <c r="C64" s="155">
        <f>SUM(C58:C63)</f>
        <v>8627</v>
      </c>
      <c r="D64" s="155">
        <f>SUM(D58:D63)</f>
        <v>9272</v>
      </c>
      <c r="E64" s="237" t="s">
        <v>199</v>
      </c>
      <c r="F64" s="242" t="s">
        <v>200</v>
      </c>
      <c r="G64" s="152">
        <v>5050</v>
      </c>
      <c r="H64" s="572">
        <v>4439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1130</v>
      </c>
      <c r="H65" s="572">
        <v>1131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214</v>
      </c>
      <c r="H66" s="572">
        <v>368</v>
      </c>
    </row>
    <row r="67" spans="1:8" ht="15">
      <c r="A67" s="235" t="s">
        <v>206</v>
      </c>
      <c r="B67" s="241" t="s">
        <v>207</v>
      </c>
      <c r="C67" s="151">
        <v>500</v>
      </c>
      <c r="D67" s="571">
        <v>500</v>
      </c>
      <c r="E67" s="237" t="s">
        <v>208</v>
      </c>
      <c r="F67" s="242" t="s">
        <v>209</v>
      </c>
      <c r="G67" s="152">
        <v>152</v>
      </c>
      <c r="H67" s="572">
        <v>170</v>
      </c>
    </row>
    <row r="68" spans="1:8" ht="15">
      <c r="A68" s="235" t="s">
        <v>210</v>
      </c>
      <c r="B68" s="241" t="s">
        <v>211</v>
      </c>
      <c r="C68" s="151">
        <v>6684</v>
      </c>
      <c r="D68" s="571">
        <v>4259</v>
      </c>
      <c r="E68" s="237" t="s">
        <v>212</v>
      </c>
      <c r="F68" s="242" t="s">
        <v>213</v>
      </c>
      <c r="G68" s="152">
        <v>42</v>
      </c>
      <c r="H68" s="572">
        <v>44</v>
      </c>
    </row>
    <row r="69" spans="1:8" ht="15">
      <c r="A69" s="235" t="s">
        <v>214</v>
      </c>
      <c r="B69" s="241" t="s">
        <v>215</v>
      </c>
      <c r="C69" s="151"/>
      <c r="D69" s="571"/>
      <c r="E69" s="251" t="s">
        <v>77</v>
      </c>
      <c r="F69" s="242" t="s">
        <v>216</v>
      </c>
      <c r="G69" s="152">
        <v>741</v>
      </c>
      <c r="H69" s="572">
        <v>754</v>
      </c>
    </row>
    <row r="70" spans="1:8" ht="15">
      <c r="A70" s="235" t="s">
        <v>217</v>
      </c>
      <c r="B70" s="241" t="s">
        <v>218</v>
      </c>
      <c r="C70" s="151">
        <v>1000</v>
      </c>
      <c r="D70" s="571">
        <v>1000</v>
      </c>
      <c r="E70" s="237" t="s">
        <v>219</v>
      </c>
      <c r="F70" s="242" t="s">
        <v>220</v>
      </c>
      <c r="G70" s="152"/>
      <c r="H70" s="572"/>
    </row>
    <row r="71" spans="1:18" ht="15">
      <c r="A71" s="235" t="s">
        <v>221</v>
      </c>
      <c r="B71" s="241" t="s">
        <v>222</v>
      </c>
      <c r="C71" s="151"/>
      <c r="D71" s="571"/>
      <c r="E71" s="253" t="s">
        <v>45</v>
      </c>
      <c r="F71" s="273" t="s">
        <v>223</v>
      </c>
      <c r="G71" s="161">
        <f>G59+G60+G61+G69+G70</f>
        <v>9930</v>
      </c>
      <c r="H71" s="161">
        <f>H59+H60+H61+H69+H70</f>
        <v>9695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744</v>
      </c>
      <c r="D72" s="571">
        <v>883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57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233</v>
      </c>
      <c r="D74" s="571">
        <v>71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9161</v>
      </c>
      <c r="D75" s="155">
        <f>SUM(D67:D74)</f>
        <v>6713</v>
      </c>
      <c r="E75" s="251" t="s">
        <v>159</v>
      </c>
      <c r="F75" s="245" t="s">
        <v>233</v>
      </c>
      <c r="G75" s="152">
        <v>1</v>
      </c>
      <c r="H75" s="152">
        <v>3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9931</v>
      </c>
      <c r="H79" s="162">
        <f>H71+H74+H75+H76</f>
        <v>9698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27</v>
      </c>
      <c r="D87" s="571">
        <v>47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3825</v>
      </c>
      <c r="D88" s="571">
        <v>3837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57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57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3852</v>
      </c>
      <c r="D91" s="155">
        <f>SUM(D87:D90)</f>
        <v>3884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21640</v>
      </c>
      <c r="D93" s="155">
        <f>D64+D75+D84+D91+D92</f>
        <v>19869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33251</v>
      </c>
      <c r="D94" s="164">
        <f>D93+D55</f>
        <v>30610</v>
      </c>
      <c r="E94" s="449" t="s">
        <v>269</v>
      </c>
      <c r="F94" s="289" t="s">
        <v>270</v>
      </c>
      <c r="G94" s="165">
        <f>G36+G39+G55+G79</f>
        <v>33251</v>
      </c>
      <c r="H94" s="165">
        <f>H36+H39+H55+H79</f>
        <v>30610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3" t="s">
        <v>856</v>
      </c>
      <c r="D98" s="583"/>
      <c r="E98" s="583"/>
      <c r="F98" s="170"/>
      <c r="G98" s="171"/>
      <c r="H98" s="172"/>
      <c r="M98" s="157"/>
    </row>
    <row r="99" spans="3:8" ht="15">
      <c r="C99" s="45"/>
      <c r="D99" s="1" t="s">
        <v>857</v>
      </c>
      <c r="E99" s="45"/>
      <c r="F99" s="170"/>
      <c r="G99" s="171"/>
      <c r="H99" s="172"/>
    </row>
    <row r="100" spans="1:5" ht="15">
      <c r="A100" s="173"/>
      <c r="B100" s="173"/>
      <c r="C100" s="583" t="s">
        <v>862</v>
      </c>
      <c r="D100" s="584"/>
      <c r="E100" s="584"/>
    </row>
    <row r="101" ht="12.75">
      <c r="D101" s="169" t="s">
        <v>863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5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20:D21 G31:H31 C30:D30 D23 C40:D44 G28:H28 C53:D54 G11:H13 C47:D50 C79:D83 D62:D63 C92:D92 C87:C90 G74:H76 D89:D90 C67:C74 D67 G19:H19 C35:D38 G51:H54 G22:H24 H70 D25:D26 C23:C26 C11:C18 C58:C63 G43:H48 G62:G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14:H16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:D88 D11:D18 D24 D58:D61 D68:D74 H62:H69">
      <formula1>0</formula1>
      <formula2>9999999999999990</formula2>
    </dataValidation>
  </dataValidations>
  <printOptions/>
  <pageMargins left="0.24" right="0.24" top="0.38" bottom="0.24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workbookViewId="0" topLeftCell="A1">
      <selection activeCell="B2" sqref="B2:E2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Хидравлични елементи и системи АД</v>
      </c>
      <c r="C2" s="588"/>
      <c r="D2" s="588"/>
      <c r="E2" s="588"/>
      <c r="F2" s="590" t="s">
        <v>2</v>
      </c>
      <c r="G2" s="590"/>
      <c r="H2" s="526">
        <f>'справка №1-БАЛАНС'!H3</f>
        <v>838168266</v>
      </c>
    </row>
    <row r="3" spans="1:8" ht="15">
      <c r="A3" s="467" t="s">
        <v>273</v>
      </c>
      <c r="B3" s="588" t="str">
        <f>'справка №1-БАЛАНС'!E4</f>
        <v> неконсолидиран</v>
      </c>
      <c r="C3" s="588"/>
      <c r="D3" s="588"/>
      <c r="E3" s="588"/>
      <c r="F3" s="546" t="s">
        <v>3</v>
      </c>
      <c r="G3" s="527"/>
      <c r="H3" s="527">
        <f>'справка №1-БАЛАНС'!H4</f>
        <v>170</v>
      </c>
    </row>
    <row r="4" spans="1:8" ht="17.25" customHeight="1">
      <c r="A4" s="467" t="s">
        <v>4</v>
      </c>
      <c r="B4" s="589" t="str">
        <f>'справка №1-БАЛАНС'!E5</f>
        <v> към 30.09.2008г.</v>
      </c>
      <c r="C4" s="589"/>
      <c r="D4" s="589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20813</v>
      </c>
      <c r="D9" s="46">
        <v>22143</v>
      </c>
      <c r="E9" s="298" t="s">
        <v>283</v>
      </c>
      <c r="F9" s="549" t="s">
        <v>284</v>
      </c>
      <c r="G9" s="550">
        <v>35061</v>
      </c>
      <c r="H9" s="550">
        <v>36972</v>
      </c>
    </row>
    <row r="10" spans="1:8" ht="12">
      <c r="A10" s="298" t="s">
        <v>285</v>
      </c>
      <c r="B10" s="299" t="s">
        <v>286</v>
      </c>
      <c r="C10" s="46">
        <v>5935</v>
      </c>
      <c r="D10" s="46">
        <v>6158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>
        <v>1106</v>
      </c>
      <c r="D11" s="46">
        <v>997</v>
      </c>
      <c r="E11" s="300" t="s">
        <v>291</v>
      </c>
      <c r="F11" s="549" t="s">
        <v>292</v>
      </c>
      <c r="G11" s="550">
        <v>60</v>
      </c>
      <c r="H11" s="550">
        <v>18</v>
      </c>
    </row>
    <row r="12" spans="1:8" ht="12">
      <c r="A12" s="298" t="s">
        <v>293</v>
      </c>
      <c r="B12" s="299" t="s">
        <v>294</v>
      </c>
      <c r="C12" s="46">
        <v>4301</v>
      </c>
      <c r="D12" s="46">
        <v>4115</v>
      </c>
      <c r="E12" s="300" t="s">
        <v>77</v>
      </c>
      <c r="F12" s="549" t="s">
        <v>295</v>
      </c>
      <c r="G12" s="550">
        <v>2132</v>
      </c>
      <c r="H12" s="550">
        <v>457</v>
      </c>
    </row>
    <row r="13" spans="1:18" ht="12">
      <c r="A13" s="298" t="s">
        <v>296</v>
      </c>
      <c r="B13" s="299" t="s">
        <v>297</v>
      </c>
      <c r="C13" s="46">
        <v>904</v>
      </c>
      <c r="D13" s="46">
        <v>970</v>
      </c>
      <c r="E13" s="301" t="s">
        <v>50</v>
      </c>
      <c r="F13" s="551" t="s">
        <v>298</v>
      </c>
      <c r="G13" s="548">
        <f>SUM(G9:G12)</f>
        <v>37253</v>
      </c>
      <c r="H13" s="548">
        <f>SUM(H9:H12)</f>
        <v>37447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357</v>
      </c>
      <c r="D14" s="46">
        <v>162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>
        <v>466</v>
      </c>
      <c r="D15" s="47">
        <v>369</v>
      </c>
      <c r="E15" s="296" t="s">
        <v>303</v>
      </c>
      <c r="F15" s="554" t="s">
        <v>304</v>
      </c>
      <c r="G15" s="550">
        <v>4</v>
      </c>
      <c r="H15" s="550">
        <v>38</v>
      </c>
    </row>
    <row r="16" spans="1:8" ht="12">
      <c r="A16" s="298" t="s">
        <v>305</v>
      </c>
      <c r="B16" s="299" t="s">
        <v>306</v>
      </c>
      <c r="C16" s="47">
        <v>210</v>
      </c>
      <c r="D16" s="47">
        <v>130</v>
      </c>
      <c r="E16" s="298" t="s">
        <v>307</v>
      </c>
      <c r="F16" s="552" t="s">
        <v>308</v>
      </c>
      <c r="G16" s="555">
        <v>4</v>
      </c>
      <c r="H16" s="555">
        <v>38</v>
      </c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34092</v>
      </c>
      <c r="D19" s="49">
        <f>SUM(D9:D15)+D16</f>
        <v>35044</v>
      </c>
      <c r="E19" s="304" t="s">
        <v>315</v>
      </c>
      <c r="F19" s="552" t="s">
        <v>316</v>
      </c>
      <c r="G19" s="550">
        <v>173</v>
      </c>
      <c r="H19" s="550">
        <v>53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>
        <v>110</v>
      </c>
      <c r="D22" s="46">
        <v>168</v>
      </c>
      <c r="E22" s="304" t="s">
        <v>324</v>
      </c>
      <c r="F22" s="552" t="s">
        <v>325</v>
      </c>
      <c r="G22" s="550">
        <v>18</v>
      </c>
      <c r="H22" s="550">
        <v>7</v>
      </c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/>
      <c r="H23" s="550"/>
    </row>
    <row r="24" spans="1:18" ht="12">
      <c r="A24" s="298" t="s">
        <v>330</v>
      </c>
      <c r="B24" s="305" t="s">
        <v>331</v>
      </c>
      <c r="C24" s="46">
        <v>47</v>
      </c>
      <c r="D24" s="46">
        <v>74</v>
      </c>
      <c r="E24" s="301" t="s">
        <v>102</v>
      </c>
      <c r="F24" s="554" t="s">
        <v>332</v>
      </c>
      <c r="G24" s="548">
        <f>SUM(G19:G23)</f>
        <v>191</v>
      </c>
      <c r="H24" s="548">
        <f>SUM(H19:H23)</f>
        <v>60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47</v>
      </c>
      <c r="D25" s="46">
        <v>61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204</v>
      </c>
      <c r="D26" s="49">
        <f>SUM(D22:D25)</f>
        <v>303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34296</v>
      </c>
      <c r="D28" s="50">
        <f>D26+D19</f>
        <v>35347</v>
      </c>
      <c r="E28" s="127" t="s">
        <v>337</v>
      </c>
      <c r="F28" s="554" t="s">
        <v>338</v>
      </c>
      <c r="G28" s="548">
        <f>G13+G15+G24</f>
        <v>37448</v>
      </c>
      <c r="H28" s="548">
        <f>H13+H15+H24</f>
        <v>37545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3152</v>
      </c>
      <c r="D30" s="50">
        <f>IF((H28-D28)&gt;0,H28-D28,0)</f>
        <v>2198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847</v>
      </c>
      <c r="B31" s="306" t="s">
        <v>343</v>
      </c>
      <c r="C31" s="46"/>
      <c r="D31" s="46"/>
      <c r="E31" s="296" t="s">
        <v>850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C28+C31+C32</f>
        <v>34296</v>
      </c>
      <c r="D33" s="49">
        <f>D28+D31+D32</f>
        <v>35347</v>
      </c>
      <c r="E33" s="127" t="s">
        <v>351</v>
      </c>
      <c r="F33" s="554" t="s">
        <v>352</v>
      </c>
      <c r="G33" s="53">
        <f>G32+G31+G28</f>
        <v>37448</v>
      </c>
      <c r="H33" s="53">
        <f>H32+H31+H28</f>
        <v>37545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3152</v>
      </c>
      <c r="D34" s="50">
        <f>IF((H33-D33)&gt;0,H33-D33,0)</f>
        <v>2198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213</v>
      </c>
      <c r="D35" s="49">
        <f>D36+D37+D38</f>
        <v>163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213</v>
      </c>
      <c r="D36" s="46">
        <v>163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2939</v>
      </c>
      <c r="D39" s="460">
        <f>+IF((H33-D33-D35)&gt;0,H33-D33-D35,0)</f>
        <v>2035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IF(C39-C40&gt;0,C39-C40,0)</f>
        <v>2939</v>
      </c>
      <c r="D41" s="52">
        <f>IF(D39-D40&gt;0,D39-D40,0)</f>
        <v>2035</v>
      </c>
      <c r="E41" s="127" t="s">
        <v>374</v>
      </c>
      <c r="F41" s="558" t="s">
        <v>375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37448</v>
      </c>
      <c r="D42" s="53">
        <f>D33+D35+D39</f>
        <v>37545</v>
      </c>
      <c r="E42" s="128" t="s">
        <v>378</v>
      </c>
      <c r="F42" s="129" t="s">
        <v>379</v>
      </c>
      <c r="G42" s="53">
        <f>G39+G33</f>
        <v>37448</v>
      </c>
      <c r="H42" s="53">
        <f>H39+H33</f>
        <v>37545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5" t="s">
        <v>854</v>
      </c>
      <c r="B45" s="575"/>
      <c r="C45" s="575"/>
      <c r="D45" s="575"/>
      <c r="E45" s="57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/>
      <c r="C48" s="427" t="s">
        <v>380</v>
      </c>
      <c r="D48" s="586"/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857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864</v>
      </c>
      <c r="D50" s="587"/>
      <c r="E50" s="587"/>
      <c r="F50" s="587"/>
      <c r="G50" s="587"/>
      <c r="H50" s="587"/>
    </row>
    <row r="51" spans="1:8" ht="12">
      <c r="A51" s="564"/>
      <c r="B51" s="560"/>
      <c r="C51" s="425"/>
      <c r="D51" s="425" t="s">
        <v>863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G9:H12 G19:H23 C17:D18 C36:D36 C38:D38 C40:D40 C31:D32 C22:D25 C9:D14 G31:H32 G15: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984251968503937" bottom="0.7086614173228347" header="0.5118110236220472" footer="0.5118110236220472"/>
  <pageSetup fitToHeight="1" fitToWidth="1" horizontalDpi="600" verticalDpi="600" orientation="landscape" paperSize="9" scale="68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workbookViewId="0" topLeftCell="A4">
      <selection activeCell="B4" sqref="B4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Хидравлични елементи и системи АД</v>
      </c>
      <c r="C4" s="541" t="s">
        <v>2</v>
      </c>
      <c r="D4" s="541">
        <f>'справка №1-БАЛАНС'!H3</f>
        <v>838168266</v>
      </c>
      <c r="E4" s="323"/>
      <c r="F4" s="323"/>
    </row>
    <row r="5" spans="1:4" ht="15">
      <c r="A5" s="470" t="s">
        <v>273</v>
      </c>
      <c r="B5" s="470" t="str">
        <f>'справка №1-БАЛАНС'!E4</f>
        <v> неконсолидиран</v>
      </c>
      <c r="C5" s="542" t="s">
        <v>3</v>
      </c>
      <c r="D5" s="541">
        <f>'справка №1-БАЛАНС'!H4</f>
        <v>170</v>
      </c>
    </row>
    <row r="6" spans="1:6" ht="12" customHeight="1">
      <c r="A6" s="471" t="s">
        <v>4</v>
      </c>
      <c r="B6" s="506" t="str">
        <f>'справка №1-БАЛАНС'!E5</f>
        <v> към 30.09.2008г.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34029</v>
      </c>
      <c r="D10" s="54">
        <v>33185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-22664</v>
      </c>
      <c r="D11" s="54">
        <v>-24243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-4318</v>
      </c>
      <c r="D13" s="54">
        <v>-4340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2287</v>
      </c>
      <c r="D14" s="54">
        <v>2854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-248</v>
      </c>
      <c r="D15" s="54">
        <v>-275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-29</v>
      </c>
      <c r="D18" s="54">
        <v>-43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-7409</v>
      </c>
      <c r="D19" s="54">
        <v>-6764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1648</v>
      </c>
      <c r="D20" s="55">
        <f>SUM(D10:D19)</f>
        <v>374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-977</v>
      </c>
      <c r="D22" s="54">
        <v>-639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>
        <v>-42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-977</v>
      </c>
      <c r="D32" s="55">
        <f>SUM(D22:D31)</f>
        <v>-681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>
        <v>8146</v>
      </c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>
        <v>2224</v>
      </c>
      <c r="D36" s="54">
        <v>1726</v>
      </c>
      <c r="E36" s="130"/>
      <c r="F36" s="130"/>
    </row>
    <row r="37" spans="1:6" ht="12">
      <c r="A37" s="332" t="s">
        <v>436</v>
      </c>
      <c r="B37" s="333" t="s">
        <v>437</v>
      </c>
      <c r="C37" s="54">
        <v>-2543</v>
      </c>
      <c r="D37" s="54">
        <v>-551</v>
      </c>
      <c r="E37" s="130"/>
      <c r="F37" s="130"/>
    </row>
    <row r="38" spans="1:6" ht="12">
      <c r="A38" s="332" t="s">
        <v>438</v>
      </c>
      <c r="B38" s="333" t="s">
        <v>439</v>
      </c>
      <c r="C38" s="54">
        <v>-86</v>
      </c>
      <c r="D38" s="54">
        <v>-104</v>
      </c>
      <c r="E38" s="130"/>
      <c r="F38" s="130"/>
    </row>
    <row r="39" spans="1:6" ht="12">
      <c r="A39" s="332" t="s">
        <v>440</v>
      </c>
      <c r="B39" s="333" t="s">
        <v>441</v>
      </c>
      <c r="C39" s="54">
        <v>-10</v>
      </c>
      <c r="D39" s="54">
        <v>-168</v>
      </c>
      <c r="E39" s="130"/>
      <c r="F39" s="130"/>
    </row>
    <row r="40" spans="1:6" ht="12">
      <c r="A40" s="332" t="s">
        <v>442</v>
      </c>
      <c r="B40" s="333" t="s">
        <v>443</v>
      </c>
      <c r="C40" s="54">
        <v>-245</v>
      </c>
      <c r="D40" s="54">
        <v>-369</v>
      </c>
      <c r="E40" s="130"/>
      <c r="F40" s="130"/>
    </row>
    <row r="41" spans="1:8" ht="12">
      <c r="A41" s="332" t="s">
        <v>444</v>
      </c>
      <c r="B41" s="333" t="s">
        <v>445</v>
      </c>
      <c r="C41" s="54">
        <v>-43</v>
      </c>
      <c r="D41" s="54">
        <v>11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-703</v>
      </c>
      <c r="D42" s="55">
        <f>SUM(D34:D41)</f>
        <v>8691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-32</v>
      </c>
      <c r="D43" s="55">
        <f>D42+D32+D20</f>
        <v>8384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3884</v>
      </c>
      <c r="D44" s="132">
        <v>359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3852</v>
      </c>
      <c r="D45" s="55">
        <f>D44+D43</f>
        <v>8743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/>
      <c r="D46" s="56">
        <v>8743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/>
      <c r="B49" s="436"/>
      <c r="C49" s="319"/>
      <c r="D49" s="437"/>
      <c r="E49" s="343"/>
      <c r="G49" s="133"/>
      <c r="H49" s="133"/>
    </row>
    <row r="50" spans="1:8" ht="12">
      <c r="A50" s="435"/>
      <c r="B50" s="436" t="s">
        <v>380</v>
      </c>
      <c r="C50" s="576"/>
      <c r="D50" s="576"/>
      <c r="G50" s="133"/>
      <c r="H50" s="133"/>
    </row>
    <row r="51" spans="1:8" ht="12">
      <c r="A51" s="318"/>
      <c r="B51" s="318"/>
      <c r="C51" s="319" t="s">
        <v>857</v>
      </c>
      <c r="D51" s="319"/>
      <c r="G51" s="133"/>
      <c r="H51" s="133"/>
    </row>
    <row r="52" spans="1:8" ht="12">
      <c r="A52" s="318"/>
      <c r="B52" s="436" t="s">
        <v>864</v>
      </c>
      <c r="C52" s="576"/>
      <c r="D52" s="576"/>
      <c r="G52" s="133"/>
      <c r="H52" s="133"/>
    </row>
    <row r="53" spans="1:8" ht="12">
      <c r="A53" s="318"/>
      <c r="B53" s="318"/>
      <c r="C53" s="319" t="s">
        <v>863</v>
      </c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1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8 C10:D19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1">
      <selection activeCell="B3" sqref="B3:I3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7" t="s">
        <v>458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Хидравлични елементи и системи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838168266</v>
      </c>
      <c r="N3" s="2"/>
    </row>
    <row r="4" spans="1:15" s="532" customFormat="1" ht="13.5" customHeight="1">
      <c r="A4" s="467" t="s">
        <v>459</v>
      </c>
      <c r="B4" s="591" t="str">
        <f>'справка №1-БАЛАНС'!E4</f>
        <v> 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3</v>
      </c>
      <c r="L4" s="594"/>
      <c r="M4" s="478">
        <f>'справка №1-БАЛАНС'!H4</f>
        <v>170</v>
      </c>
      <c r="N4" s="3"/>
      <c r="O4" s="3"/>
    </row>
    <row r="5" spans="1:14" s="532" customFormat="1" ht="12.75" customHeight="1">
      <c r="A5" s="467" t="s">
        <v>4</v>
      </c>
      <c r="B5" s="595" t="str">
        <f>'справка №1-БАЛАНС'!E5</f>
        <v> към 30.09.2008г.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3032</v>
      </c>
      <c r="D11" s="58">
        <f>'справка №1-БАЛАНС'!H19</f>
        <v>7734</v>
      </c>
      <c r="E11" s="58">
        <f>'справка №1-БАЛАНС'!H20</f>
        <v>5198</v>
      </c>
      <c r="F11" s="58">
        <f>'справка №1-БАЛАНС'!H22</f>
        <v>320</v>
      </c>
      <c r="G11" s="58">
        <f>'справка №1-БАЛАНС'!H23</f>
        <v>0</v>
      </c>
      <c r="H11" s="60">
        <v>2171</v>
      </c>
      <c r="I11" s="58">
        <f>'справка №1-БАЛАНС'!H28+'справка №1-БАЛАНС'!H31</f>
        <v>2111</v>
      </c>
      <c r="J11" s="58">
        <f>'справка №1-БАЛАНС'!H29+'справка №1-БАЛАНС'!H32</f>
        <v>0</v>
      </c>
      <c r="K11" s="60"/>
      <c r="L11" s="344">
        <f>SUM(C11:K11)</f>
        <v>20566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3032</v>
      </c>
      <c r="D15" s="61">
        <f aca="true" t="shared" si="2" ref="D15:M15">D11+D12</f>
        <v>7734</v>
      </c>
      <c r="E15" s="61">
        <f t="shared" si="2"/>
        <v>5198</v>
      </c>
      <c r="F15" s="61">
        <f t="shared" si="2"/>
        <v>320</v>
      </c>
      <c r="G15" s="61">
        <f t="shared" si="2"/>
        <v>0</v>
      </c>
      <c r="H15" s="61">
        <f t="shared" si="2"/>
        <v>2171</v>
      </c>
      <c r="I15" s="61">
        <f t="shared" si="2"/>
        <v>2111</v>
      </c>
      <c r="J15" s="61">
        <f t="shared" si="2"/>
        <v>0</v>
      </c>
      <c r="K15" s="61">
        <f t="shared" si="2"/>
        <v>0</v>
      </c>
      <c r="L15" s="344">
        <f t="shared" si="1"/>
        <v>20566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2939</v>
      </c>
      <c r="J16" s="345">
        <f>+'справка №1-БАЛАНС'!G32</f>
        <v>0</v>
      </c>
      <c r="K16" s="60"/>
      <c r="L16" s="344">
        <f t="shared" si="1"/>
        <v>2939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-415</v>
      </c>
      <c r="J17" s="62">
        <f>J18+J19</f>
        <v>0</v>
      </c>
      <c r="K17" s="62">
        <f t="shared" si="3"/>
        <v>0</v>
      </c>
      <c r="L17" s="344">
        <f t="shared" si="1"/>
        <v>-415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>
        <v>-415</v>
      </c>
      <c r="J18" s="60"/>
      <c r="K18" s="60"/>
      <c r="L18" s="344">
        <f t="shared" si="1"/>
        <v>-415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>
        <v>1696</v>
      </c>
      <c r="I20" s="60">
        <v>-1696</v>
      </c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>
        <v>-25</v>
      </c>
      <c r="F28" s="60"/>
      <c r="G28" s="60"/>
      <c r="H28" s="60">
        <v>23</v>
      </c>
      <c r="I28" s="60">
        <v>2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3032</v>
      </c>
      <c r="D29" s="59">
        <f aca="true" t="shared" si="6" ref="D29:M29">D17+D20+D21+D24+D28+D27+D15+D16</f>
        <v>7734</v>
      </c>
      <c r="E29" s="59">
        <f t="shared" si="6"/>
        <v>5173</v>
      </c>
      <c r="F29" s="59">
        <f t="shared" si="6"/>
        <v>320</v>
      </c>
      <c r="G29" s="59">
        <f t="shared" si="6"/>
        <v>0</v>
      </c>
      <c r="H29" s="59">
        <f t="shared" si="6"/>
        <v>3890</v>
      </c>
      <c r="I29" s="59">
        <f t="shared" si="6"/>
        <v>2941</v>
      </c>
      <c r="J29" s="59">
        <f t="shared" si="6"/>
        <v>0</v>
      </c>
      <c r="K29" s="59">
        <f t="shared" si="6"/>
        <v>0</v>
      </c>
      <c r="L29" s="344">
        <f t="shared" si="1"/>
        <v>23090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3032</v>
      </c>
      <c r="D32" s="59">
        <f t="shared" si="7"/>
        <v>7734</v>
      </c>
      <c r="E32" s="59">
        <f t="shared" si="7"/>
        <v>5173</v>
      </c>
      <c r="F32" s="59">
        <f t="shared" si="7"/>
        <v>320</v>
      </c>
      <c r="G32" s="59">
        <f t="shared" si="7"/>
        <v>0</v>
      </c>
      <c r="H32" s="59">
        <f t="shared" si="7"/>
        <v>3890</v>
      </c>
      <c r="I32" s="59">
        <f t="shared" si="7"/>
        <v>2941</v>
      </c>
      <c r="J32" s="59">
        <f t="shared" si="7"/>
        <v>0</v>
      </c>
      <c r="K32" s="59">
        <f t="shared" si="7"/>
        <v>0</v>
      </c>
      <c r="L32" s="344">
        <f t="shared" si="1"/>
        <v>23090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855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/>
      <c r="B38" s="19"/>
      <c r="C38" s="15"/>
      <c r="D38" s="578" t="s">
        <v>380</v>
      </c>
      <c r="E38" s="578"/>
      <c r="F38" s="578"/>
      <c r="G38" s="578"/>
      <c r="H38" s="578"/>
      <c r="I38" s="578"/>
      <c r="J38" s="15" t="s">
        <v>864</v>
      </c>
      <c r="K38" s="15"/>
      <c r="L38" s="578"/>
      <c r="M38" s="578"/>
      <c r="N38" s="11"/>
    </row>
    <row r="39" spans="1:13" ht="12">
      <c r="A39" s="536"/>
      <c r="B39" s="537"/>
      <c r="C39" s="538"/>
      <c r="D39" s="538"/>
      <c r="E39" s="538"/>
      <c r="F39" s="538" t="s">
        <v>857</v>
      </c>
      <c r="G39" s="538"/>
      <c r="H39" s="538"/>
      <c r="I39" s="538"/>
      <c r="J39" s="538"/>
      <c r="K39" s="538"/>
      <c r="L39" s="538" t="s">
        <v>863</v>
      </c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M30:M31 M18:M20 C18:K20 M27:M28 C30:K31 C27: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66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workbookViewId="0" topLeftCell="A1">
      <selection activeCell="C2" sqref="C2:H2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382</v>
      </c>
      <c r="B2" s="597"/>
      <c r="C2" s="598" t="str">
        <f>'справка №1-БАЛАНС'!E3</f>
        <v>Хидравлични елементи и системи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838168266</v>
      </c>
      <c r="P2" s="483"/>
      <c r="Q2" s="483"/>
      <c r="R2" s="526"/>
    </row>
    <row r="3" spans="1:18" ht="15">
      <c r="A3" s="596" t="s">
        <v>4</v>
      </c>
      <c r="B3" s="597"/>
      <c r="C3" s="599" t="str">
        <f>'справка №1-БАЛАНС'!E5</f>
        <v> към 30.09.2008г.</v>
      </c>
      <c r="D3" s="599"/>
      <c r="E3" s="599"/>
      <c r="F3" s="485"/>
      <c r="G3" s="485"/>
      <c r="H3" s="485"/>
      <c r="I3" s="485"/>
      <c r="J3" s="485"/>
      <c r="K3" s="485"/>
      <c r="L3" s="485"/>
      <c r="M3" s="600" t="s">
        <v>3</v>
      </c>
      <c r="N3" s="600"/>
      <c r="O3" s="482">
        <f>'справка №1-БАЛАНС'!H4</f>
        <v>170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1" t="s">
        <v>462</v>
      </c>
      <c r="B5" s="602"/>
      <c r="C5" s="605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10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10" t="s">
        <v>527</v>
      </c>
      <c r="R5" s="610" t="s">
        <v>528</v>
      </c>
    </row>
    <row r="6" spans="1:18" s="100" customFormat="1" ht="48">
      <c r="A6" s="603"/>
      <c r="B6" s="604"/>
      <c r="C6" s="606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11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11"/>
      <c r="R6" s="611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1033</v>
      </c>
      <c r="E9" s="189"/>
      <c r="F9" s="189">
        <v>12</v>
      </c>
      <c r="G9" s="74">
        <f>D9+E9-F9</f>
        <v>1021</v>
      </c>
      <c r="H9" s="65"/>
      <c r="I9" s="65"/>
      <c r="J9" s="74">
        <f>G9+H9-I9</f>
        <v>1021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1021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4334</v>
      </c>
      <c r="E10" s="189"/>
      <c r="F10" s="189">
        <v>8</v>
      </c>
      <c r="G10" s="74">
        <f aca="true" t="shared" si="2" ref="G10:G39">D10+E10-F10</f>
        <v>4326</v>
      </c>
      <c r="H10" s="65"/>
      <c r="I10" s="65"/>
      <c r="J10" s="74">
        <f aca="true" t="shared" si="3" ref="J10:J39">G10+H10-I10</f>
        <v>4326</v>
      </c>
      <c r="K10" s="65">
        <v>173</v>
      </c>
      <c r="L10" s="65">
        <v>130</v>
      </c>
      <c r="M10" s="65">
        <v>0</v>
      </c>
      <c r="N10" s="74">
        <f aca="true" t="shared" si="4" ref="N10:N39">K10+L10-M10</f>
        <v>303</v>
      </c>
      <c r="O10" s="65"/>
      <c r="P10" s="65"/>
      <c r="Q10" s="74">
        <f t="shared" si="0"/>
        <v>303</v>
      </c>
      <c r="R10" s="74">
        <f t="shared" si="1"/>
        <v>4023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7306</v>
      </c>
      <c r="E11" s="189">
        <v>1507</v>
      </c>
      <c r="F11" s="189">
        <v>151</v>
      </c>
      <c r="G11" s="74">
        <f t="shared" si="2"/>
        <v>8662</v>
      </c>
      <c r="H11" s="65"/>
      <c r="I11" s="65"/>
      <c r="J11" s="74">
        <f t="shared" si="3"/>
        <v>8662</v>
      </c>
      <c r="K11" s="65">
        <v>5714</v>
      </c>
      <c r="L11" s="65">
        <v>843</v>
      </c>
      <c r="M11" s="65">
        <v>151</v>
      </c>
      <c r="N11" s="74">
        <f t="shared" si="4"/>
        <v>6406</v>
      </c>
      <c r="O11" s="65"/>
      <c r="P11" s="65"/>
      <c r="Q11" s="74">
        <f t="shared" si="0"/>
        <v>6406</v>
      </c>
      <c r="R11" s="74">
        <f t="shared" si="1"/>
        <v>2256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902</v>
      </c>
      <c r="E12" s="189"/>
      <c r="F12" s="189"/>
      <c r="G12" s="74">
        <f t="shared" si="2"/>
        <v>902</v>
      </c>
      <c r="H12" s="65"/>
      <c r="I12" s="65"/>
      <c r="J12" s="74">
        <f t="shared" si="3"/>
        <v>902</v>
      </c>
      <c r="K12" s="65">
        <v>296</v>
      </c>
      <c r="L12" s="65">
        <v>26</v>
      </c>
      <c r="M12" s="65"/>
      <c r="N12" s="74">
        <f t="shared" si="4"/>
        <v>322</v>
      </c>
      <c r="O12" s="65"/>
      <c r="P12" s="65"/>
      <c r="Q12" s="74">
        <f t="shared" si="0"/>
        <v>322</v>
      </c>
      <c r="R12" s="74">
        <f t="shared" si="1"/>
        <v>580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554</v>
      </c>
      <c r="E13" s="189">
        <v>2</v>
      </c>
      <c r="F13" s="189">
        <v>44</v>
      </c>
      <c r="G13" s="74">
        <f t="shared" si="2"/>
        <v>512</v>
      </c>
      <c r="H13" s="65"/>
      <c r="I13" s="65"/>
      <c r="J13" s="74">
        <f t="shared" si="3"/>
        <v>512</v>
      </c>
      <c r="K13" s="65">
        <v>266</v>
      </c>
      <c r="L13" s="65">
        <v>59</v>
      </c>
      <c r="M13" s="65">
        <v>16</v>
      </c>
      <c r="N13" s="74">
        <f t="shared" si="4"/>
        <v>309</v>
      </c>
      <c r="O13" s="65"/>
      <c r="P13" s="65"/>
      <c r="Q13" s="74">
        <f t="shared" si="0"/>
        <v>309</v>
      </c>
      <c r="R13" s="74">
        <f t="shared" si="1"/>
        <v>203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851</v>
      </c>
      <c r="B15" s="374" t="s">
        <v>852</v>
      </c>
      <c r="C15" s="456" t="s">
        <v>853</v>
      </c>
      <c r="D15" s="457">
        <v>3003</v>
      </c>
      <c r="E15" s="457">
        <v>2022</v>
      </c>
      <c r="F15" s="457">
        <v>1679</v>
      </c>
      <c r="G15" s="74">
        <f t="shared" si="2"/>
        <v>3346</v>
      </c>
      <c r="H15" s="458"/>
      <c r="I15" s="458"/>
      <c r="J15" s="74">
        <f t="shared" si="3"/>
        <v>3346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3346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>
        <v>101</v>
      </c>
      <c r="E16" s="189"/>
      <c r="F16" s="189"/>
      <c r="G16" s="74">
        <f t="shared" si="2"/>
        <v>101</v>
      </c>
      <c r="H16" s="65"/>
      <c r="I16" s="65"/>
      <c r="J16" s="74">
        <f t="shared" si="3"/>
        <v>101</v>
      </c>
      <c r="K16" s="65">
        <v>96</v>
      </c>
      <c r="L16" s="65">
        <v>2</v>
      </c>
      <c r="M16" s="65"/>
      <c r="N16" s="74">
        <f t="shared" si="4"/>
        <v>98</v>
      </c>
      <c r="O16" s="65"/>
      <c r="P16" s="65"/>
      <c r="Q16" s="74">
        <f aca="true" t="shared" si="5" ref="Q16:Q25">N16+O16-P16</f>
        <v>98</v>
      </c>
      <c r="R16" s="74">
        <f aca="true" t="shared" si="6" ref="R16:R25">J16-Q16</f>
        <v>3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17233</v>
      </c>
      <c r="E17" s="194">
        <f>SUM(E9:E16)</f>
        <v>3531</v>
      </c>
      <c r="F17" s="194">
        <f>SUM(F9:F16)</f>
        <v>1894</v>
      </c>
      <c r="G17" s="74">
        <f t="shared" si="2"/>
        <v>18870</v>
      </c>
      <c r="H17" s="75">
        <f>SUM(H9:H16)</f>
        <v>0</v>
      </c>
      <c r="I17" s="75">
        <f>SUM(I9:I16)</f>
        <v>0</v>
      </c>
      <c r="J17" s="74">
        <f t="shared" si="3"/>
        <v>18870</v>
      </c>
      <c r="K17" s="75">
        <f>SUM(K9:K16)</f>
        <v>6545</v>
      </c>
      <c r="L17" s="75">
        <f>SUM(L9:L16)</f>
        <v>1060</v>
      </c>
      <c r="M17" s="75">
        <f>SUM(M9:M16)</f>
        <v>167</v>
      </c>
      <c r="N17" s="74">
        <f t="shared" si="4"/>
        <v>7438</v>
      </c>
      <c r="O17" s="75">
        <f>SUM(O9:O16)</f>
        <v>0</v>
      </c>
      <c r="P17" s="75">
        <f>SUM(P9:P16)</f>
        <v>0</v>
      </c>
      <c r="Q17" s="74">
        <f t="shared" si="5"/>
        <v>7438</v>
      </c>
      <c r="R17" s="74">
        <f t="shared" si="6"/>
        <v>11432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778</v>
      </c>
      <c r="E22" s="189">
        <v>172</v>
      </c>
      <c r="F22" s="189"/>
      <c r="G22" s="74">
        <f t="shared" si="2"/>
        <v>950</v>
      </c>
      <c r="H22" s="65"/>
      <c r="I22" s="65"/>
      <c r="J22" s="74">
        <f t="shared" si="3"/>
        <v>950</v>
      </c>
      <c r="K22" s="65">
        <v>726</v>
      </c>
      <c r="L22" s="65">
        <v>46</v>
      </c>
      <c r="M22" s="65"/>
      <c r="N22" s="74">
        <f t="shared" si="4"/>
        <v>772</v>
      </c>
      <c r="O22" s="65"/>
      <c r="P22" s="65"/>
      <c r="Q22" s="74">
        <f t="shared" si="5"/>
        <v>772</v>
      </c>
      <c r="R22" s="74">
        <f t="shared" si="6"/>
        <v>178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833</v>
      </c>
      <c r="C25" s="376" t="s">
        <v>580</v>
      </c>
      <c r="D25" s="190">
        <f>SUM(D21:D24)</f>
        <v>778</v>
      </c>
      <c r="E25" s="190">
        <f aca="true" t="shared" si="7" ref="E25:P25">SUM(E21:E24)</f>
        <v>172</v>
      </c>
      <c r="F25" s="190">
        <f t="shared" si="7"/>
        <v>0</v>
      </c>
      <c r="G25" s="67">
        <f t="shared" si="2"/>
        <v>950</v>
      </c>
      <c r="H25" s="66">
        <f t="shared" si="7"/>
        <v>0</v>
      </c>
      <c r="I25" s="66">
        <f t="shared" si="7"/>
        <v>0</v>
      </c>
      <c r="J25" s="67">
        <f t="shared" si="3"/>
        <v>950</v>
      </c>
      <c r="K25" s="66">
        <f t="shared" si="7"/>
        <v>726</v>
      </c>
      <c r="L25" s="66">
        <f t="shared" si="7"/>
        <v>46</v>
      </c>
      <c r="M25" s="66">
        <f t="shared" si="7"/>
        <v>0</v>
      </c>
      <c r="N25" s="67">
        <f t="shared" si="4"/>
        <v>772</v>
      </c>
      <c r="O25" s="66">
        <f t="shared" si="7"/>
        <v>0</v>
      </c>
      <c r="P25" s="66">
        <f t="shared" si="7"/>
        <v>0</v>
      </c>
      <c r="Q25" s="67">
        <f t="shared" si="5"/>
        <v>772</v>
      </c>
      <c r="R25" s="67">
        <f t="shared" si="6"/>
        <v>178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848</v>
      </c>
      <c r="C27" s="380" t="s">
        <v>583</v>
      </c>
      <c r="D27" s="192">
        <f>SUM(D28:D31)</f>
        <v>1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</v>
      </c>
      <c r="H27" s="70">
        <f t="shared" si="8"/>
        <v>0</v>
      </c>
      <c r="I27" s="70">
        <f t="shared" si="8"/>
        <v>0</v>
      </c>
      <c r="J27" s="71">
        <f t="shared" si="3"/>
        <v>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>
        <v>1</v>
      </c>
      <c r="E31" s="189"/>
      <c r="F31" s="189"/>
      <c r="G31" s="74">
        <f t="shared" si="2"/>
        <v>1</v>
      </c>
      <c r="H31" s="72"/>
      <c r="I31" s="72"/>
      <c r="J31" s="74">
        <f t="shared" si="3"/>
        <v>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849</v>
      </c>
      <c r="C38" s="369" t="s">
        <v>599</v>
      </c>
      <c r="D38" s="194">
        <f>D27+D32+D37</f>
        <v>1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</v>
      </c>
      <c r="H38" s="75">
        <f t="shared" si="12"/>
        <v>0</v>
      </c>
      <c r="I38" s="75">
        <f t="shared" si="12"/>
        <v>0</v>
      </c>
      <c r="J38" s="74">
        <f t="shared" si="3"/>
        <v>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600</v>
      </c>
      <c r="B39" s="370" t="s">
        <v>601</v>
      </c>
      <c r="C39" s="369" t="s">
        <v>602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18012</v>
      </c>
      <c r="E40" s="438">
        <f>E17+E18+E19+E25+E38+E39</f>
        <v>3703</v>
      </c>
      <c r="F40" s="438">
        <f aca="true" t="shared" si="13" ref="F40:R40">F17+F18+F19+F25+F38+F39</f>
        <v>1894</v>
      </c>
      <c r="G40" s="438">
        <f t="shared" si="13"/>
        <v>19821</v>
      </c>
      <c r="H40" s="438">
        <f t="shared" si="13"/>
        <v>0</v>
      </c>
      <c r="I40" s="438">
        <f t="shared" si="13"/>
        <v>0</v>
      </c>
      <c r="J40" s="438">
        <f t="shared" si="13"/>
        <v>19821</v>
      </c>
      <c r="K40" s="438">
        <f t="shared" si="13"/>
        <v>7271</v>
      </c>
      <c r="L40" s="438">
        <f t="shared" si="13"/>
        <v>1106</v>
      </c>
      <c r="M40" s="438">
        <f t="shared" si="13"/>
        <v>167</v>
      </c>
      <c r="N40" s="438">
        <f t="shared" si="13"/>
        <v>8210</v>
      </c>
      <c r="O40" s="438">
        <f t="shared" si="13"/>
        <v>0</v>
      </c>
      <c r="P40" s="438">
        <f t="shared" si="13"/>
        <v>0</v>
      </c>
      <c r="Q40" s="438">
        <f t="shared" si="13"/>
        <v>8210</v>
      </c>
      <c r="R40" s="438">
        <f t="shared" si="13"/>
        <v>11611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/>
      <c r="C44" s="354"/>
      <c r="D44" s="355"/>
      <c r="E44" s="355"/>
      <c r="F44" s="355"/>
      <c r="G44" s="351"/>
      <c r="H44" s="356" t="s">
        <v>860</v>
      </c>
      <c r="I44" s="356"/>
      <c r="J44" s="356"/>
      <c r="K44" s="607"/>
      <c r="L44" s="607"/>
      <c r="M44" s="607"/>
      <c r="N44" s="607"/>
      <c r="O44" s="608" t="s">
        <v>864</v>
      </c>
      <c r="P44" s="609"/>
      <c r="Q44" s="609"/>
      <c r="R44" s="60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 t="s">
        <v>857</v>
      </c>
      <c r="K45" s="349"/>
      <c r="L45" s="349"/>
      <c r="M45" s="349"/>
      <c r="N45" s="349"/>
      <c r="O45" s="349"/>
      <c r="P45" s="349" t="s">
        <v>863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9:F16 H21:I24 D21:F24 O21:P24 D28:F31 H28:I31 K28:M31 O28:P31 D33:F37 H33:I37 K33:M37 O33:P37 D39:F39 H39:I39 K39:M39 O39:P39 O9:P16 H9:I16 K9:M16 K21:M24">
      <formula1>0</formula1>
      <formula2>9999999999999990</formula2>
    </dataValidation>
  </dataValidations>
  <printOptions/>
  <pageMargins left="0.5511811023622047" right="0.35433070866141736" top="0.62" bottom="0.5118110236220472" header="0.24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workbookViewId="0" topLeftCell="A1">
      <selection activeCell="B3" sqref="B3:C3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606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8" t="str">
        <f>'справка №1-БАЛАНС'!E3</f>
        <v>Хидравлични елементи и системи АД</v>
      </c>
      <c r="C3" s="619"/>
      <c r="D3" s="526" t="s">
        <v>2</v>
      </c>
      <c r="E3" s="107">
        <f>'справка №1-БАЛАНС'!H3</f>
        <v>838168266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6" t="str">
        <f>'справка №1-БАЛАНС'!E5</f>
        <v> към 30.09.2008г.</v>
      </c>
      <c r="C4" s="617"/>
      <c r="D4" s="527" t="s">
        <v>3</v>
      </c>
      <c r="E4" s="107">
        <f>'справка №1-БАЛАНС'!H4</f>
        <v>170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500</v>
      </c>
      <c r="D24" s="119">
        <f>SUM(D25:D27)</f>
        <v>500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>
        <v>500</v>
      </c>
      <c r="D25" s="108">
        <v>500</v>
      </c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6684</v>
      </c>
      <c r="D28" s="108">
        <v>6684</v>
      </c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>
        <v>1000</v>
      </c>
      <c r="D30" s="108">
        <v>1000</v>
      </c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744</v>
      </c>
      <c r="D33" s="105">
        <f>SUM(D34:D37)</f>
        <v>744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>
        <v>744</v>
      </c>
      <c r="D35" s="108">
        <v>744</v>
      </c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233</v>
      </c>
      <c r="D38" s="105">
        <f>SUM(D39:D42)</f>
        <v>233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233</v>
      </c>
      <c r="D42" s="108">
        <v>233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9161</v>
      </c>
      <c r="D43" s="104">
        <f>D24+D28+D29+D31+D30+D32+D33+D38</f>
        <v>9161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9161</v>
      </c>
      <c r="D44" s="103">
        <f>D43+D21+D19+D9</f>
        <v>9161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>
        <v>122</v>
      </c>
      <c r="D64" s="108"/>
      <c r="E64" s="119">
        <f t="shared" si="1"/>
        <v>122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122</v>
      </c>
      <c r="D66" s="103">
        <f>D52+D56+D61+D62+D63+D64</f>
        <v>0</v>
      </c>
      <c r="E66" s="119">
        <f t="shared" si="1"/>
        <v>122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481</v>
      </c>
      <c r="D71" s="105">
        <f>SUM(D72:D74)</f>
        <v>481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>
        <v>481</v>
      </c>
      <c r="D73" s="108">
        <v>481</v>
      </c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2120</v>
      </c>
      <c r="D75" s="103">
        <f>D76+D78</f>
        <v>2120</v>
      </c>
      <c r="E75" s="103">
        <f>E76+E78</f>
        <v>0</v>
      </c>
      <c r="F75" s="103">
        <f>F76+F78</f>
        <v>6594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>
        <v>2120</v>
      </c>
      <c r="D76" s="108">
        <v>2120</v>
      </c>
      <c r="E76" s="119">
        <f t="shared" si="1"/>
        <v>0</v>
      </c>
      <c r="F76" s="108">
        <v>6594</v>
      </c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6588</v>
      </c>
      <c r="D85" s="104">
        <f>SUM(D86:D90)+D94</f>
        <v>6588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5050</v>
      </c>
      <c r="D87" s="108">
        <v>5050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>
        <v>1130</v>
      </c>
      <c r="D88" s="108">
        <v>1130</v>
      </c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214</v>
      </c>
      <c r="D89" s="108">
        <v>214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42</v>
      </c>
      <c r="D90" s="103">
        <f>SUM(D91:D93)</f>
        <v>42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/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>
        <v>42</v>
      </c>
      <c r="D93" s="108">
        <v>42</v>
      </c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>
        <v>152</v>
      </c>
      <c r="D94" s="108">
        <v>152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741</v>
      </c>
      <c r="D95" s="108">
        <v>741</v>
      </c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9930</v>
      </c>
      <c r="D96" s="104">
        <f>D85+D80+D75+D71+D95</f>
        <v>9930</v>
      </c>
      <c r="E96" s="104">
        <f>E85+E80+E75+E71+E95</f>
        <v>0</v>
      </c>
      <c r="F96" s="104">
        <f>F85+F80+F75+F71+F95</f>
        <v>6594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10052</v>
      </c>
      <c r="D97" s="104">
        <f>D96+D68+D66</f>
        <v>9930</v>
      </c>
      <c r="E97" s="104">
        <f>E96+E68+E66</f>
        <v>122</v>
      </c>
      <c r="F97" s="104">
        <f>F96+F68+F66</f>
        <v>6594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777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/>
      <c r="B109" s="613"/>
      <c r="C109" s="613" t="s">
        <v>380</v>
      </c>
      <c r="D109" s="613"/>
      <c r="E109" s="613"/>
      <c r="F109" s="613"/>
    </row>
    <row r="110" spans="1:6" ht="12">
      <c r="A110" s="385"/>
      <c r="B110" s="386"/>
      <c r="C110" s="385"/>
      <c r="D110" s="385" t="s">
        <v>857</v>
      </c>
      <c r="E110" s="385"/>
      <c r="F110" s="387"/>
    </row>
    <row r="111" spans="1:6" ht="12">
      <c r="A111" s="385"/>
      <c r="B111" s="386"/>
      <c r="C111" s="612" t="s">
        <v>864</v>
      </c>
      <c r="D111" s="612"/>
      <c r="E111" s="612"/>
      <c r="F111" s="612"/>
    </row>
    <row r="112" spans="1:6" ht="12">
      <c r="A112" s="349"/>
      <c r="B112" s="388"/>
      <c r="C112" s="349"/>
      <c r="D112" s="349" t="s">
        <v>863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76:D79 C86:D89 C39:D42 C53:D55 F53:F55 C25:D32 F57:F65 C68:D68 F68 C34:D37 F72:F74 C57:D65 F76:F79 C81:D84 F81:F84 C102:E104 F86:F89 C72:D74 F91:F95 C91:D95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workbookViewId="0" topLeftCell="A1">
      <selection activeCell="B4" sqref="B4:F4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0" t="str">
        <f>'справка №1-БАЛАНС'!E3</f>
        <v>Хидравлични елементи и системи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838168266</v>
      </c>
    </row>
    <row r="5" spans="1:9" ht="15">
      <c r="A5" s="501" t="s">
        <v>4</v>
      </c>
      <c r="B5" s="621" t="str">
        <f>'справка №1-БАЛАНС'!E5</f>
        <v> към 30.09.2008г.</v>
      </c>
      <c r="C5" s="621"/>
      <c r="D5" s="621"/>
      <c r="E5" s="621"/>
      <c r="F5" s="621"/>
      <c r="G5" s="624" t="s">
        <v>3</v>
      </c>
      <c r="H5" s="625"/>
      <c r="I5" s="500">
        <f>'справка №1-БАЛАНС'!H4</f>
        <v>170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20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790</v>
      </c>
      <c r="B12" s="90" t="s">
        <v>791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797</v>
      </c>
      <c r="C16" s="98">
        <v>5</v>
      </c>
      <c r="D16" s="98"/>
      <c r="E16" s="98"/>
      <c r="F16" s="98">
        <v>1</v>
      </c>
      <c r="G16" s="98"/>
      <c r="H16" s="98"/>
      <c r="I16" s="434">
        <f t="shared" si="0"/>
        <v>1</v>
      </c>
    </row>
    <row r="17" spans="1:9" s="521" customFormat="1" ht="12">
      <c r="A17" s="91" t="s">
        <v>562</v>
      </c>
      <c r="B17" s="92" t="s">
        <v>798</v>
      </c>
      <c r="C17" s="85">
        <f aca="true" t="shared" si="1" ref="C17:H17">C12+C13+C15+C16</f>
        <v>5</v>
      </c>
      <c r="D17" s="85">
        <f t="shared" si="1"/>
        <v>0</v>
      </c>
      <c r="E17" s="85">
        <f t="shared" si="1"/>
        <v>0</v>
      </c>
      <c r="F17" s="85">
        <f t="shared" si="1"/>
        <v>1</v>
      </c>
      <c r="G17" s="85">
        <f t="shared" si="1"/>
        <v>0</v>
      </c>
      <c r="H17" s="85">
        <f t="shared" si="1"/>
        <v>0</v>
      </c>
      <c r="I17" s="434">
        <f t="shared" si="0"/>
        <v>1</v>
      </c>
    </row>
    <row r="18" spans="1:9" s="521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/>
      <c r="B30" s="623"/>
      <c r="C30" s="623"/>
      <c r="D30" s="459" t="s">
        <v>815</v>
      </c>
      <c r="E30" s="622"/>
      <c r="F30" s="622"/>
      <c r="G30" s="622"/>
      <c r="H30" s="420" t="s">
        <v>864</v>
      </c>
      <c r="I30" s="622"/>
      <c r="J30" s="622"/>
    </row>
    <row r="31" spans="1:9" s="521" customFormat="1" ht="12">
      <c r="A31" s="349"/>
      <c r="B31" s="388"/>
      <c r="C31" s="349"/>
      <c r="D31" s="523"/>
      <c r="E31" s="523" t="s">
        <v>857</v>
      </c>
      <c r="F31" s="523"/>
      <c r="G31" s="523"/>
      <c r="H31" s="523"/>
      <c r="I31" s="523" t="s">
        <v>863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9" right="0.7480314960629921" top="0.74" bottom="0.4724409448818898" header="0.5118110236220472" footer="0.5118110236220472"/>
  <pageSetup fitToHeight="1" fitToWidth="1"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">
      <selection activeCell="B5" sqref="B5:D5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/>
      <c r="B5" s="627" t="str">
        <f>'справка №1-БАЛАНС'!E3</f>
        <v>Хидравлични елементи и системи АД</v>
      </c>
      <c r="C5" s="627"/>
      <c r="D5" s="627"/>
      <c r="E5" s="570" t="s">
        <v>2</v>
      </c>
      <c r="F5" s="451">
        <f>'справка №1-БАЛАНС'!H3</f>
        <v>838168266</v>
      </c>
    </row>
    <row r="6" spans="1:13" ht="15" customHeight="1">
      <c r="A6" s="27"/>
      <c r="B6" s="628" t="str">
        <f>'справка №1-БАЛАНС'!E5</f>
        <v> към 30.09.2008г.</v>
      </c>
      <c r="C6" s="628"/>
      <c r="D6" s="510"/>
      <c r="E6" s="569" t="s">
        <v>3</v>
      </c>
      <c r="F6" s="511">
        <f>'справка №1-БАЛАНС'!H4</f>
        <v>170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818</v>
      </c>
      <c r="B8" s="32" t="s">
        <v>7</v>
      </c>
      <c r="C8" s="33" t="s">
        <v>819</v>
      </c>
      <c r="D8" s="33" t="s">
        <v>820</v>
      </c>
      <c r="E8" s="33" t="s">
        <v>821</v>
      </c>
      <c r="F8" s="33" t="s">
        <v>822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 t="s">
        <v>825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826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827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828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829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830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831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832</v>
      </c>
      <c r="B62" s="40"/>
      <c r="C62" s="429"/>
      <c r="D62" s="429"/>
      <c r="E62" s="429"/>
      <c r="F62" s="442"/>
    </row>
    <row r="63" spans="1:6" ht="12.75">
      <c r="A63" s="36" t="s">
        <v>861</v>
      </c>
      <c r="B63" s="40"/>
      <c r="C63" s="441">
        <v>1</v>
      </c>
      <c r="D63" s="441">
        <v>5</v>
      </c>
      <c r="E63" s="441"/>
      <c r="F63" s="443">
        <f>C63-E63</f>
        <v>1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833</v>
      </c>
      <c r="B78" s="39" t="s">
        <v>834</v>
      </c>
      <c r="C78" s="429">
        <f>SUM(C63:C77)</f>
        <v>1</v>
      </c>
      <c r="D78" s="429"/>
      <c r="E78" s="429">
        <f>SUM(E63:E77)</f>
        <v>0</v>
      </c>
      <c r="F78" s="442">
        <f>SUM(F63:F77)</f>
        <v>1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835</v>
      </c>
      <c r="B79" s="39" t="s">
        <v>836</v>
      </c>
      <c r="C79" s="429">
        <f>C78+C61+C44+C27</f>
        <v>1</v>
      </c>
      <c r="D79" s="429"/>
      <c r="E79" s="429">
        <f>E78+E61+E44+E27</f>
        <v>0</v>
      </c>
      <c r="F79" s="442">
        <f>F78+F61+F44+F27</f>
        <v>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837</v>
      </c>
      <c r="B80" s="39"/>
      <c r="C80" s="429"/>
      <c r="D80" s="429"/>
      <c r="E80" s="429"/>
      <c r="F80" s="442"/>
    </row>
    <row r="81" spans="1:6" ht="14.25" customHeight="1">
      <c r="A81" s="36" t="s">
        <v>824</v>
      </c>
      <c r="B81" s="40"/>
      <c r="C81" s="429"/>
      <c r="D81" s="429"/>
      <c r="E81" s="429"/>
      <c r="F81" s="442"/>
    </row>
    <row r="82" spans="1:6" ht="12.75">
      <c r="A82" s="36" t="s">
        <v>825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826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838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828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839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830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840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832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833</v>
      </c>
      <c r="B148" s="39" t="s">
        <v>841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842</v>
      </c>
      <c r="B149" s="39" t="s">
        <v>843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/>
      <c r="B151" s="453"/>
      <c r="C151" s="629" t="s">
        <v>844</v>
      </c>
      <c r="D151" s="629"/>
      <c r="E151" s="629"/>
      <c r="F151" s="629"/>
    </row>
    <row r="152" spans="1:6" ht="12.75">
      <c r="A152" s="517"/>
      <c r="B152" s="518"/>
      <c r="C152" s="517"/>
      <c r="D152" s="517" t="s">
        <v>857</v>
      </c>
      <c r="E152" s="517"/>
      <c r="F152" s="517"/>
    </row>
    <row r="153" spans="1:6" ht="12.75">
      <c r="A153" s="517"/>
      <c r="B153" s="518"/>
      <c r="C153" s="629" t="s">
        <v>865</v>
      </c>
      <c r="D153" s="629"/>
      <c r="E153" s="629"/>
      <c r="F153" s="629"/>
    </row>
    <row r="154" spans="3:5" ht="12.75">
      <c r="C154" s="517"/>
      <c r="D154" s="509" t="s">
        <v>863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37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a.videva</cp:lastModifiedBy>
  <cp:lastPrinted>2008-10-18T10:02:39Z</cp:lastPrinted>
  <dcterms:created xsi:type="dcterms:W3CDTF">2000-06-29T12:02:40Z</dcterms:created>
  <dcterms:modified xsi:type="dcterms:W3CDTF">2008-10-31T07:52:02Z</dcterms:modified>
  <cp:category/>
  <cp:version/>
  <cp:contentType/>
  <cp:contentStatus/>
</cp:coreProperties>
</file>