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485" windowWidth="13425" windowHeight="8865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<sst xmlns="http://schemas.openxmlformats.org/spreadsheetml/2006/main" count="1057" uniqueCount="869">
  <si>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</si>
  <si>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</si>
  <si>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</si>
  <si>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</si>
  <si>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</si>
  <si>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</si>
  <si>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</si>
  <si>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</si>
  <si>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</si>
  <si>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</si>
  <si>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</si>
  <si>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</si>
  <si>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</si>
  <si>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</si>
  <si>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</si>
  <si>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</si>
  <si>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</si>
  <si>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</si>
  <si>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</si>
  <si>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</si>
  <si>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</si>
  <si>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</si>
  <si>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</si>
  <si>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</si>
  <si>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</si>
  <si>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</si>
  <si>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</si>
  <si>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</si>
  <si>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</si>
  <si>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</si>
  <si>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</si>
  <si>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</si>
  <si>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</si>
  <si>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</si>
  <si>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</si>
  <si>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</si>
  <si>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</si>
  <si>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</si>
  <si>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</si>
  <si>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</si>
  <si>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</si>
  <si>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</si>
  <si>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</si>
  <si>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</si>
  <si>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</si>
  <si>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</si>
  <si>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</si>
  <si>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</si>
  <si>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</si>
  <si>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</si>
  <si>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</si>
  <si>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</si>
  <si>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</si>
  <si>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</si>
  <si>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</si>
  <si>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</si>
  <si>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</si>
  <si>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</si>
  <si>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</si>
  <si>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</si>
  <si>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</si>
  <si>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</si>
  <si>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</si>
  <si>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</si>
  <si>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</si>
  <si>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</si>
  <si>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</si>
  <si>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</si>
  <si>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</si>
  <si>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</si>
  <si>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</si>
  <si>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</si>
  <si>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</si>
  <si>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</si>
  <si>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</si>
  <si>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</si>
  <si>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</si>
  <si>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</si>
  <si>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</si>
  <si>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</si>
  <si>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</si>
  <si>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</si>
  <si>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</si>
  <si>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</si>
  <si>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</si>
  <si>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</si>
  <si>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</si>
  <si>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</si>
  <si>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</si>
  <si>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</si>
  <si>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</si>
  <si>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</si>
  <si>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</si>
  <si>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</si>
  <si>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</si>
  <si>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</si>
  <si>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</si>
  <si>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</si>
  <si>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</si>
  <si>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</si>
  <si>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</si>
  <si>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</si>
  <si>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</si>
  <si>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</si>
  <si>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</si>
  <si>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</si>
  <si>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</si>
  <si>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</si>
  <si>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</si>
  <si>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</si>
  <si>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</si>
  <si>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</si>
  <si>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</si>
  <si>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</si>
  <si>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</si>
  <si>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</si>
  <si>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</si>
  <si>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</si>
  <si>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</si>
  <si>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</si>
  <si>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</si>
  <si>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</si>
  <si>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</si>
  <si>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</si>
  <si>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</si>
  <si>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</si>
  <si>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</si>
  <si>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</si>
  <si>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</si>
  <si>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</si>
  <si>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</si>
  <si>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</si>
  <si>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</si>
  <si>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</si>
  <si>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</si>
  <si>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</si>
  <si>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</si>
  <si>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</si>
  <si>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</si>
  <si>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</si>
  <si>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</si>
  <si>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</si>
  <si>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</si>
  <si>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</si>
  <si>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</si>
  <si>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</si>
  <si>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</si>
  <si>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</si>
  <si>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</si>
  <si>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</si>
  <si>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</si>
  <si>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</si>
  <si>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</si>
  <si>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</si>
  <si>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</si>
  <si>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</si>
  <si>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</si>
  <si>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</si>
  <si>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</si>
  <si>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</si>
  <si>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</si>
  <si>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</si>
  <si>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</si>
  <si>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</si>
  <si>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</si>
  <si>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</si>
  <si>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</si>
  <si>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</si>
  <si>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</si>
  <si>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</si>
  <si>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</si>
  <si>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</si>
  <si>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</si>
  <si>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</si>
  <si>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</si>
  <si>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</si>
  <si>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</si>
  <si>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</si>
  <si>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</si>
  <si>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</si>
  <si>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</si>
  <si>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</si>
  <si>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</si>
  <si>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</si>
  <si>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</si>
  <si>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</si>
  <si>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</si>
  <si>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</si>
  <si>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</si>
  <si>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</si>
  <si>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</si>
  <si>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</si>
  <si>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</si>
  <si>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</si>
  <si>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</si>
  <si>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</si>
  <si>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</si>
  <si>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</si>
  <si>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</si>
  <si>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</si>
  <si>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</si>
  <si>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</si>
  <si>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</si>
  <si>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</si>
  <si>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</si>
  <si>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</si>
  <si>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</si>
  <si>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</si>
  <si>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</si>
  <si>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</si>
  <si>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</si>
  <si>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</si>
  <si>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</si>
  <si>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</si>
  <si>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</si>
  <si>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</si>
  <si>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</si>
  <si>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</si>
  <si>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</si>
  <si>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</si>
  <si>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</si>
  <si>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</si>
  <si>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</si>
  <si>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</si>
  <si>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</si>
  <si>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</si>
  <si>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</si>
  <si>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</si>
  <si>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</si>
  <si>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</si>
  <si>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</si>
  <si>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</si>
  <si>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</si>
  <si>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</si>
  <si>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</si>
  <si>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</si>
  <si>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</si>
  <si>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</si>
  <si>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</si>
  <si>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</si>
  <si>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</si>
  <si>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</si>
  <si>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</si>
  <si>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</si>
  <si>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</si>
  <si>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</si>
  <si>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</si>
  <si>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</si>
  <si>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</si>
  <si>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</si>
  <si>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</si>
  <si>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</si>
  <si>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</si>
  <si>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</si>
  <si>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</si>
  <si>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</si>
  <si>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</si>
  <si>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</si>
  <si>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</si>
  <si>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</si>
  <si>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</si>
  <si>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</si>
  <si>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</si>
  <si>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</si>
  <si>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</si>
  <si>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</si>
  <si>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</si>
  <si>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</si>
  <si>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</si>
  <si>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</si>
  <si>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</si>
  <si>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</si>
  <si>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</si>
  <si>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</si>
  <si>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</si>
  <si>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</si>
  <si>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</si>
  <si>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</si>
  <si>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</si>
  <si>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</si>
  <si>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</si>
  <si>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</si>
  <si>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</si>
  <si>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</si>
  <si>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</si>
  <si>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</si>
  <si>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</si>
  <si>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</si>
  <si>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</si>
  <si>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</si>
  <si>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</si>
  <si>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</si>
  <si>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</si>
  <si>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</si>
  <si>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</si>
  <si>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</si>
  <si>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</si>
  <si>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</si>
  <si>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</si>
  <si>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</si>
  <si>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</si>
  <si>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</si>
  <si>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</si>
  <si>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</si>
  <si>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</si>
  <si>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</si>
  <si>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</si>
  <si>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</si>
  <si>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</si>
  <si>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</si>
  <si>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</si>
  <si>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</si>
  <si>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</si>
  <si>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</si>
  <si>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</si>
  <si>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</si>
  <si>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</si>
  <si>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</si>
  <si>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</si>
  <si>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</si>
  <si>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</si>
  <si>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</si>
  <si>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</si>
  <si>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</si>
  <si>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</si>
  <si>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</si>
  <si>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</si>
  <si>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</si>
  <si>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</si>
  <si>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</si>
  <si>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</si>
  <si>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</si>
  <si>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</si>
  <si>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</si>
  <si>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</si>
  <si>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</si>
  <si>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</si>
  <si>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</si>
  <si>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</si>
  <si>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</si>
  <si>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</si>
  <si>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</si>
  <si>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</si>
  <si>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</si>
  <si>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</si>
  <si>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</si>
  <si>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</si>
  <si>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</si>
  <si>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</si>
  <si>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</si>
  <si>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</si>
  <si>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</si>
  <si>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</si>
  <si>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</si>
  <si>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</si>
  <si>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</si>
  <si>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</si>
  <si>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</si>
  <si>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</si>
  <si>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</si>
  <si>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</si>
  <si>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</si>
  <si>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</si>
  <si>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</si>
  <si>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</si>
  <si>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</si>
  <si>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</si>
  <si>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</si>
  <si>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</si>
  <si>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</si>
  <si>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</si>
  <si>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</si>
  <si>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</si>
  <si>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</si>
  <si>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</si>
  <si>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</si>
  <si>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</si>
  <si>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</si>
  <si>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</si>
  <si>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</si>
  <si>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</si>
  <si>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</si>
  <si>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</si>
  <si>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</si>
  <si>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</si>
  <si>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</si>
  <si>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</si>
  <si>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</si>
  <si>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</si>
  <si>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</si>
  <si>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</si>
  <si>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</si>
  <si>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</si>
  <si>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</si>
  <si>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</si>
  <si>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</si>
  <si>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</si>
  <si>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</si>
  <si>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</si>
  <si>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</si>
  <si>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</si>
  <si>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</si>
  <si>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</si>
  <si>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</si>
  <si>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</si>
  <si>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</si>
  <si>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</si>
  <si>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</si>
  <si>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</si>
  <si>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</si>
  <si>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</si>
  <si>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</si>
  <si>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</si>
  <si>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</si>
  <si>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</si>
  <si>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</si>
  <si>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</si>
  <si>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</si>
  <si>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</si>
  <si>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</si>
  <si>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</si>
  <si>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</si>
  <si>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</si>
  <si>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</si>
  <si>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</si>
  <si>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</si>
  <si>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</si>
  <si>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</si>
  <si>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</si>
  <si>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</si>
  <si>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</si>
  <si>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</si>
  <si>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</si>
  <si>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</si>
  <si>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</si>
  <si>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</si>
  <si>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</si>
  <si>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</si>
  <si>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</si>
  <si>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</si>
  <si>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</si>
  <si>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</si>
  <si>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</si>
  <si>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</si>
  <si>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</si>
  <si>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</si>
  <si>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</si>
  <si>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</si>
  <si>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</si>
  <si>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</si>
  <si>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</si>
  <si>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</si>
  <si>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</si>
  <si>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</si>
  <si>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</si>
  <si>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</si>
  <si>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</si>
  <si>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</si>
  <si>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</si>
  <si>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</si>
  <si>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</si>
  <si>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</si>
  <si>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</si>
  <si>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</si>
  <si>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</si>
  <si>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</si>
  <si>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</si>
  <si>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</si>
  <si>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</si>
  <si>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</si>
  <si>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</si>
  <si>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</si>
  <si>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</si>
  <si>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</si>
  <si>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</si>
  <si>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</si>
  <si>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</si>
  <si>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</si>
  <si>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</si>
  <si>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</si>
  <si>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</si>
  <si>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</si>
  <si>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</si>
  <si>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</si>
  <si>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</si>
  <si>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</si>
  <si>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</si>
  <si>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</si>
  <si>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</si>
  <si>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</si>
  <si>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</si>
  <si>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</si>
  <si>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</si>
  <si>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</si>
  <si>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</si>
  <si>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</si>
  <si>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</si>
  <si>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</si>
  <si>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</si>
  <si>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</si>
  <si>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</si>
  <si>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</si>
  <si>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</si>
  <si>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</si>
  <si>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</si>
  <si>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</si>
  <si>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</si>
  <si>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</si>
  <si>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</si>
  <si>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</si>
  <si>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</si>
  <si>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</si>
  <si>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</si>
  <si>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</si>
  <si>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</si>
  <si>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</si>
  <si>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</si>
  <si>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</si>
  <si>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</si>
  <si>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</si>
  <si>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</si>
  <si>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</si>
  <si>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</si>
  <si>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</si>
  <si>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</si>
  <si>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</si>
  <si>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</si>
  <si>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</si>
  <si>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</si>
  <si>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</si>
  <si>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</si>
  <si>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</si>
  <si>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</si>
  <si>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</si>
  <si>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</si>
  <si>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</si>
  <si>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</si>
  <si>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</si>
  <si>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</si>
  <si>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</si>
  <si>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</si>
  <si>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</si>
  <si>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</si>
  <si>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</si>
  <si>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</si>
  <si>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</si>
  <si>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</si>
  <si>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</si>
  <si>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</si>
  <si>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</si>
  <si>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</si>
  <si>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</si>
  <si>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</si>
  <si>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</si>
  <si>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</si>
  <si>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</si>
  <si>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</si>
  <si>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</si>
  <si>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</si>
  <si>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</si>
  <si>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</si>
  <si>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</si>
  <si>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</si>
  <si>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</si>
  <si>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</si>
  <si>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</si>
  <si>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</si>
  <si>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</si>
  <si>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</si>
  <si>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</si>
  <si>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</si>
  <si>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</si>
  <si>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</si>
  <si>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</si>
  <si>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</si>
  <si>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</si>
  <si>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</si>
  <si>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</si>
  <si>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</si>
  <si>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</si>
  <si>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</si>
  <si>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</si>
  <si>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</si>
  <si>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</si>
  <si>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</si>
  <si>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</si>
  <si>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</si>
  <si>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</si>
  <si>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</si>
  <si>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</si>
  <si>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</si>
  <si>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</si>
  <si>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</si>
  <si>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</si>
  <si>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</si>
  <si>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</si>
  <si>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</si>
  <si>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</si>
  <si>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</si>
  <si>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</si>
  <si>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</si>
  <si>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</si>
  <si>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</si>
  <si>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</si>
  <si>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</si>
  <si>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</si>
  <si>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</si>
  <si>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</si>
  <si>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</si>
  <si>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</si>
  <si>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</si>
  <si>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</si>
  <si>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</si>
  <si>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</si>
  <si>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</si>
  <si>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</si>
  <si>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</si>
  <si>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</si>
  <si>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</si>
  <si>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</si>
  <si>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</si>
  <si>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</si>
  <si>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</si>
  <si>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</si>
  <si>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</si>
  <si>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</si>
  <si>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</si>
  <si>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</si>
  <si>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</si>
  <si>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</si>
  <si>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</si>
  <si>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</si>
  <si>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</si>
  <si>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</si>
  <si>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</si>
  <si>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</si>
  <si>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</si>
  <si>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</si>
  <si>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</si>
  <si>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</si>
  <si>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</si>
  <si>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</si>
  <si>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</si>
  <si>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</si>
  <si>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</si>
  <si>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</si>
  <si>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</si>
  <si>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</si>
  <si>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</si>
  <si>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</si>
  <si>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</si>
  <si>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</si>
  <si>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</si>
  <si>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</si>
  <si>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</si>
  <si>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</si>
  <si>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</si>
  <si>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</si>
  <si>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</si>
  <si>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</si>
  <si>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</si>
  <si>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</si>
  <si>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</si>
  <si>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</si>
  <si>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</si>
  <si>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</si>
  <si>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</si>
  <si>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</si>
  <si>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</si>
  <si>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</si>
  <si>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</si>
  <si>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</si>
  <si>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</si>
  <si>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</si>
  <si>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</si>
  <si>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</si>
  <si>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</si>
  <si>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</si>
  <si>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</si>
  <si>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</si>
  <si>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</si>
  <si>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</si>
  <si>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</si>
  <si>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</si>
  <si>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</si>
  <si>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</si>
  <si>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</si>
  <si>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</si>
  <si>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</si>
  <si>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</si>
  <si>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</si>
  <si>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</si>
  <si>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</si>
  <si>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</si>
  <si>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</si>
  <si>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</si>
  <si>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</si>
  <si>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</si>
  <si>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</si>
  <si>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</si>
  <si>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</si>
  <si>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</si>
  <si>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</si>
  <si>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</si>
  <si>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</si>
  <si>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</si>
  <si>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</si>
  <si>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</si>
  <si>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</si>
  <si>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</si>
  <si>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</si>
  <si>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</si>
  <si>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</si>
  <si>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</si>
  <si>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</si>
  <si>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</si>
  <si>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</si>
  <si>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</si>
  <si>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</si>
  <si>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</si>
  <si>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</si>
  <si>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</si>
  <si>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</si>
  <si>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</si>
  <si>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</si>
  <si>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</si>
  <si>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</si>
  <si>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</si>
  <si>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</si>
  <si>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</si>
  <si>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</si>
  <si>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</si>
  <si>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</si>
  <si>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</si>
  <si>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</si>
  <si>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</si>
  <si>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</si>
  <si>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</si>
  <si>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</si>
  <si>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</si>
  <si>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</si>
  <si>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</si>
  <si>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</si>
  <si>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</si>
  <si>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</si>
  <si>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</si>
  <si>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</si>
  <si>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</si>
  <si>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</si>
  <si>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</si>
  <si>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</si>
  <si>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</si>
  <si>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</si>
  <si>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</si>
  <si>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</si>
  <si>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</si>
  <si>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</si>
  <si>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</si>
  <si>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</si>
  <si>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</si>
  <si>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</si>
  <si>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</si>
  <si>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</si>
  <si>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</si>
  <si>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</si>
  <si>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</si>
  <si>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</si>
  <si>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</si>
  <si>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</si>
  <si>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</si>
  <si>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</si>
  <si>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</si>
  <si>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</si>
  <si>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</si>
  <si>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</si>
  <si>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</si>
  <si>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</si>
  <si>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</si>
  <si>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</si>
  <si>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</si>
  <si>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</si>
  <si>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</si>
  <si>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</si>
  <si>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</si>
  <si>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</si>
  <si>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</si>
  <si>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</si>
  <si>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</si>
  <si>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</si>
  <si>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</si>
  <si>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</si>
  <si>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</si>
  <si>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</si>
  <si>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</si>
  <si>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</si>
  <si>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</si>
  <si>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</si>
  <si>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</si>
  <si>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</si>
  <si>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</si>
  <si>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</si>
  <si>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</si>
  <si>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</si>
  <si>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</si>
  <si>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</si>
  <si>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</si>
  <si>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</si>
  <si>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</si>
  <si>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</si>
  <si>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</si>
  <si>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</si>
  <si>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</si>
  <si>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</si>
  <si>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</si>
  <si>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</si>
  <si>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</si>
  <si>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</si>
  <si>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</si>
  <si>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</si>
  <si>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</si>
  <si>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</si>
  <si>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</si>
  <si>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</si>
  <si>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</si>
  <si>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</si>
  <si>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</si>
  <si>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</si>
  <si>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</si>
  <si>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</si>
  <si>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</si>
  <si>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</si>
  <si>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</si>
  <si>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</si>
  <si>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</si>
  <si>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</si>
  <si>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</si>
  <si>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</si>
  <si>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</si>
  <si>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</si>
  <si>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</si>
  <si>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</si>
  <si>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</si>
  <si>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</si>
  <si>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</si>
  <si>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</si>
  <si>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</si>
  <si>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</si>
  <si>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</si>
  <si>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</si>
  <si>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</si>
  <si>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</si>
  <si>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</si>
  <si>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</si>
  <si>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</si>
  <si>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</si>
  <si>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</si>
  <si>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</si>
  <si>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</si>
  <si>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</si>
  <si>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</si>
  <si>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</si>
  <si>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"ДЪРВООБРАБОТВАНЕ - ВТ" АД</t>
  </si>
  <si>
    <t>НЕКОНСОЛИДИРАН</t>
  </si>
  <si>
    <t>30.06.2008Г.</t>
  </si>
  <si>
    <t>Дата на съставяне: 28.07.2008г.</t>
  </si>
  <si>
    <t xml:space="preserve">Дата на съставяне:  28.07.2008г.                                     </t>
  </si>
  <si>
    <t xml:space="preserve">Дата  на съставяне: 28.07.2008г.                                                                                                                                </t>
  </si>
  <si>
    <t xml:space="preserve">Дата на съставяне: 28.07.2008г.                       </t>
  </si>
  <si>
    <t>Дата на съставяне:28.07.2008г.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</si>
</sst>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4">
        <v>814248907</v>
      </c>
    </row>
    <row r="4" spans="1:8" ht="28.5">
      <c r="A4" s="204" t="s">
        <v>3</v>
      </c>
      <c r="B4" s="582"/>
      <c r="C4" s="582"/>
      <c r="D4" s="583"/>
      <c r="E4" s="575" t="s">
        <v>862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588</v>
      </c>
      <c r="D11" s="205">
        <v>588</v>
      </c>
      <c r="E11" s="293" t="s">
        <v>22</v>
      </c>
      <c r="F11" s="298" t="s">
        <v>23</v>
      </c>
      <c r="G11" s="206">
        <v>3315</v>
      </c>
      <c r="H11" s="206">
        <v>3315</v>
      </c>
    </row>
    <row r="12" spans="1:8" ht="15">
      <c r="A12" s="291" t="s">
        <v>24</v>
      </c>
      <c r="B12" s="297" t="s">
        <v>25</v>
      </c>
      <c r="C12" s="205">
        <v>1360</v>
      </c>
      <c r="D12" s="205">
        <v>1374</v>
      </c>
      <c r="E12" s="293" t="s">
        <v>26</v>
      </c>
      <c r="F12" s="298" t="s">
        <v>27</v>
      </c>
      <c r="G12" s="207">
        <v>3315</v>
      </c>
      <c r="H12" s="207">
        <v>3315</v>
      </c>
    </row>
    <row r="13" spans="1:8" ht="15">
      <c r="A13" s="291" t="s">
        <v>28</v>
      </c>
      <c r="B13" s="297" t="s">
        <v>29</v>
      </c>
      <c r="C13" s="205">
        <v>4799</v>
      </c>
      <c r="D13" s="205">
        <v>5065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567</v>
      </c>
      <c r="D14" s="205">
        <v>556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481</v>
      </c>
      <c r="D15" s="205">
        <v>395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93</v>
      </c>
      <c r="D16" s="205">
        <v>92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317</v>
      </c>
      <c r="D17" s="205">
        <v>122</v>
      </c>
      <c r="E17" s="299" t="s">
        <v>46</v>
      </c>
      <c r="F17" s="301" t="s">
        <v>47</v>
      </c>
      <c r="G17" s="208">
        <f>G11+G14+G15+G16</f>
        <v>3315</v>
      </c>
      <c r="H17" s="208">
        <f>H11+H14+H15+H16</f>
        <v>3315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8205</v>
      </c>
      <c r="D19" s="209">
        <f>SUM(D11:D18)</f>
        <v>8192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2659</v>
      </c>
      <c r="H20" s="212">
        <v>2659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216</v>
      </c>
      <c r="H21" s="210">
        <f>SUM(H22:H24)</f>
        <v>130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129</v>
      </c>
      <c r="H22" s="206">
        <v>43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87</v>
      </c>
      <c r="H24" s="206">
        <v>87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2875</v>
      </c>
      <c r="H25" s="208">
        <f>H19+H20+H21</f>
        <v>2789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15</v>
      </c>
      <c r="D26" s="205">
        <v>9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15</v>
      </c>
      <c r="D27" s="209">
        <f>SUM(D23:D26)</f>
        <v>9</v>
      </c>
      <c r="E27" s="309" t="s">
        <v>83</v>
      </c>
      <c r="F27" s="298" t="s">
        <v>84</v>
      </c>
      <c r="G27" s="208">
        <f>SUM(G28:G30)</f>
        <v>796</v>
      </c>
      <c r="H27" s="208">
        <f>SUM(H28:H30)</f>
        <v>18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796</v>
      </c>
      <c r="H28" s="206">
        <v>18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34</v>
      </c>
      <c r="H31" s="206">
        <v>864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830</v>
      </c>
      <c r="H33" s="208">
        <f>H27+H31+H32</f>
        <v>882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7020</v>
      </c>
      <c r="H36" s="208">
        <f>H25+H17+H33</f>
        <v>6986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824</v>
      </c>
      <c r="H44" s="206">
        <v>775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1447</v>
      </c>
      <c r="H46" s="206">
        <v>1032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69</v>
      </c>
      <c r="H48" s="206">
        <v>56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2340</v>
      </c>
      <c r="H49" s="208">
        <f>SUM(H43:H48)</f>
        <v>1863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23</v>
      </c>
      <c r="D50" s="205">
        <v>23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23</v>
      </c>
      <c r="D51" s="209">
        <f>SUM(D47:D50)</f>
        <v>23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8243</v>
      </c>
      <c r="D55" s="209">
        <f>D19+D20+D21+D27+D32+D45+D51+D53+D54</f>
        <v>8224</v>
      </c>
      <c r="E55" s="293" t="s">
        <v>172</v>
      </c>
      <c r="F55" s="317" t="s">
        <v>173</v>
      </c>
      <c r="G55" s="208">
        <f>G49+G51+G52+G53+G54</f>
        <v>2340</v>
      </c>
      <c r="H55" s="208">
        <f>H49+H51+H52+H53+H54</f>
        <v>1863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1877</v>
      </c>
      <c r="D58" s="205">
        <v>1589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1298</v>
      </c>
      <c r="D59" s="205">
        <v>1182</v>
      </c>
      <c r="E59" s="307" t="s">
        <v>181</v>
      </c>
      <c r="F59" s="298" t="s">
        <v>182</v>
      </c>
      <c r="G59" s="206">
        <v>4813</v>
      </c>
      <c r="H59" s="206">
        <v>3443</v>
      </c>
      <c r="M59" s="211"/>
    </row>
    <row r="60" spans="1:8" ht="15">
      <c r="A60" s="291" t="s">
        <v>183</v>
      </c>
      <c r="B60" s="297" t="s">
        <v>184</v>
      </c>
      <c r="C60" s="205">
        <v>16</v>
      </c>
      <c r="D60" s="205">
        <v>3</v>
      </c>
      <c r="E60" s="293" t="s">
        <v>185</v>
      </c>
      <c r="F60" s="298" t="s">
        <v>186</v>
      </c>
      <c r="G60" s="206">
        <v>297</v>
      </c>
      <c r="H60" s="206">
        <v>728</v>
      </c>
    </row>
    <row r="61" spans="1:18" ht="15">
      <c r="A61" s="291" t="s">
        <v>187</v>
      </c>
      <c r="B61" s="300" t="s">
        <v>188</v>
      </c>
      <c r="C61" s="205">
        <v>1888</v>
      </c>
      <c r="D61" s="205">
        <v>1386</v>
      </c>
      <c r="E61" s="299" t="s">
        <v>189</v>
      </c>
      <c r="F61" s="328" t="s">
        <v>190</v>
      </c>
      <c r="G61" s="208">
        <f>SUM(G62:G68)</f>
        <v>1500</v>
      </c>
      <c r="H61" s="208">
        <f>SUM(H62:H68)</f>
        <v>1767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21</v>
      </c>
      <c r="H62" s="206">
        <v>22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773</v>
      </c>
      <c r="H63" s="206">
        <v>985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5079</v>
      </c>
      <c r="D64" s="209">
        <f>SUM(D58:D63)</f>
        <v>4160</v>
      </c>
      <c r="E64" s="293" t="s">
        <v>200</v>
      </c>
      <c r="F64" s="298" t="s">
        <v>201</v>
      </c>
      <c r="G64" s="206">
        <v>446</v>
      </c>
      <c r="H64" s="206">
        <v>429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16</v>
      </c>
      <c r="H65" s="206">
        <v>33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165</v>
      </c>
      <c r="H66" s="206">
        <v>217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64</v>
      </c>
      <c r="H67" s="206">
        <v>69</v>
      </c>
    </row>
    <row r="68" spans="1:8" ht="15">
      <c r="A68" s="291" t="s">
        <v>211</v>
      </c>
      <c r="B68" s="297" t="s">
        <v>212</v>
      </c>
      <c r="C68" s="205">
        <v>1323</v>
      </c>
      <c r="D68" s="205">
        <v>1277</v>
      </c>
      <c r="E68" s="293" t="s">
        <v>213</v>
      </c>
      <c r="F68" s="298" t="s">
        <v>214</v>
      </c>
      <c r="G68" s="206">
        <v>15</v>
      </c>
      <c r="H68" s="206">
        <v>12</v>
      </c>
    </row>
    <row r="69" spans="1:8" ht="15">
      <c r="A69" s="291" t="s">
        <v>215</v>
      </c>
      <c r="B69" s="297" t="s">
        <v>216</v>
      </c>
      <c r="C69" s="205">
        <v>320</v>
      </c>
      <c r="D69" s="205">
        <v>162</v>
      </c>
      <c r="E69" s="307" t="s">
        <v>78</v>
      </c>
      <c r="F69" s="298" t="s">
        <v>217</v>
      </c>
      <c r="G69" s="206">
        <v>146</v>
      </c>
      <c r="H69" s="206">
        <v>160</v>
      </c>
    </row>
    <row r="70" spans="1:8" ht="15">
      <c r="A70" s="291" t="s">
        <v>218</v>
      </c>
      <c r="B70" s="297" t="s">
        <v>219</v>
      </c>
      <c r="C70" s="205">
        <v>70</v>
      </c>
      <c r="D70" s="205">
        <v>97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275</v>
      </c>
      <c r="D71" s="205">
        <v>124</v>
      </c>
      <c r="E71" s="309" t="s">
        <v>46</v>
      </c>
      <c r="F71" s="329" t="s">
        <v>224</v>
      </c>
      <c r="G71" s="215">
        <f>G59+G60+G61+G69+G70</f>
        <v>6756</v>
      </c>
      <c r="H71" s="215">
        <f>H59+H60+H61+H69+H70</f>
        <v>6098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166</v>
      </c>
      <c r="D72" s="205">
        <v>206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104</v>
      </c>
      <c r="D74" s="205">
        <v>17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2258</v>
      </c>
      <c r="D75" s="209">
        <f>SUM(D67:D74)</f>
        <v>1883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6756</v>
      </c>
      <c r="H79" s="216">
        <f>H71+H74+H75+H76</f>
        <v>6098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71</v>
      </c>
      <c r="D87" s="205">
        <v>45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463</v>
      </c>
      <c r="D88" s="205">
        <v>633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536</v>
      </c>
      <c r="D91" s="209">
        <f>SUM(D87:D90)</f>
        <v>680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7873</v>
      </c>
      <c r="D93" s="209">
        <f>D64+D75+D84+D91+D92</f>
        <v>6723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16116</v>
      </c>
      <c r="D94" s="218">
        <f>D93+D55</f>
        <v>14947</v>
      </c>
      <c r="E94" s="558" t="s">
        <v>270</v>
      </c>
      <c r="F94" s="345" t="s">
        <v>271</v>
      </c>
      <c r="G94" s="219">
        <f>G36+G39+G55+G79</f>
        <v>16116</v>
      </c>
      <c r="H94" s="219">
        <f>H36+H39+H55+H79</f>
        <v>14947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31">
      <selection activeCell="D16" sqref="D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"ДЪРВООБРАБОТВАНЕ - ВТ" АД</v>
      </c>
      <c r="F2" s="598" t="s">
        <v>2</v>
      </c>
      <c r="G2" s="598"/>
      <c r="H2" s="353">
        <f>'справка №1-БАЛАНС'!H3</f>
        <v>814248907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30.06.2008Г.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3805</v>
      </c>
      <c r="D9" s="79">
        <v>4391</v>
      </c>
      <c r="E9" s="363" t="s">
        <v>283</v>
      </c>
      <c r="F9" s="365" t="s">
        <v>284</v>
      </c>
      <c r="G9" s="87">
        <v>3702</v>
      </c>
      <c r="H9" s="87">
        <v>4688</v>
      </c>
    </row>
    <row r="10" spans="1:8" ht="12">
      <c r="A10" s="363" t="s">
        <v>285</v>
      </c>
      <c r="B10" s="364" t="s">
        <v>286</v>
      </c>
      <c r="C10" s="79">
        <v>145</v>
      </c>
      <c r="D10" s="79">
        <v>665</v>
      </c>
      <c r="E10" s="363" t="s">
        <v>287</v>
      </c>
      <c r="F10" s="365" t="s">
        <v>288</v>
      </c>
      <c r="G10" s="87">
        <v>27</v>
      </c>
      <c r="H10" s="87">
        <v>38</v>
      </c>
    </row>
    <row r="11" spans="1:8" ht="12">
      <c r="A11" s="363" t="s">
        <v>289</v>
      </c>
      <c r="B11" s="364" t="s">
        <v>290</v>
      </c>
      <c r="C11" s="79">
        <v>417</v>
      </c>
      <c r="D11" s="79">
        <v>399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1040</v>
      </c>
      <c r="D12" s="79">
        <v>814</v>
      </c>
      <c r="E12" s="366" t="s">
        <v>78</v>
      </c>
      <c r="F12" s="365" t="s">
        <v>295</v>
      </c>
      <c r="G12" s="87">
        <v>292</v>
      </c>
      <c r="H12" s="87">
        <v>330</v>
      </c>
    </row>
    <row r="13" spans="1:18" ht="12">
      <c r="A13" s="363" t="s">
        <v>296</v>
      </c>
      <c r="B13" s="364" t="s">
        <v>297</v>
      </c>
      <c r="C13" s="79">
        <v>200</v>
      </c>
      <c r="D13" s="79">
        <v>223</v>
      </c>
      <c r="E13" s="367" t="s">
        <v>51</v>
      </c>
      <c r="F13" s="368" t="s">
        <v>298</v>
      </c>
      <c r="G13" s="88">
        <f>SUM(G9:G12)</f>
        <v>4021</v>
      </c>
      <c r="H13" s="88">
        <f>SUM(H9:H12)</f>
        <v>5056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81</v>
      </c>
      <c r="D14" s="79">
        <v>165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-2022</v>
      </c>
      <c r="D15" s="80">
        <v>-2373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43</v>
      </c>
      <c r="D16" s="80">
        <v>52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3709</v>
      </c>
      <c r="D19" s="82">
        <f>SUM(D9:D15)+D16</f>
        <v>4336</v>
      </c>
      <c r="E19" s="373" t="s">
        <v>315</v>
      </c>
      <c r="F19" s="369" t="s">
        <v>316</v>
      </c>
      <c r="G19" s="87">
        <v>4</v>
      </c>
      <c r="H19" s="87">
        <v>67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269</v>
      </c>
      <c r="D22" s="79">
        <v>212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4</v>
      </c>
      <c r="D24" s="79">
        <v>12</v>
      </c>
      <c r="E24" s="367" t="s">
        <v>103</v>
      </c>
      <c r="F24" s="370" t="s">
        <v>332</v>
      </c>
      <c r="G24" s="88">
        <f>SUM(G19:G23)</f>
        <v>4</v>
      </c>
      <c r="H24" s="88">
        <f>SUM(H19:H23)</f>
        <v>67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9</v>
      </c>
      <c r="D25" s="79">
        <v>35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282</v>
      </c>
      <c r="D26" s="82">
        <f>SUM(D22:D25)</f>
        <v>259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3991</v>
      </c>
      <c r="D28" s="83">
        <f>D26+D19</f>
        <v>4595</v>
      </c>
      <c r="E28" s="174" t="s">
        <v>337</v>
      </c>
      <c r="F28" s="370" t="s">
        <v>338</v>
      </c>
      <c r="G28" s="88">
        <f>G13+G15+G24</f>
        <v>4025</v>
      </c>
      <c r="H28" s="88">
        <f>H13+H15+H24</f>
        <v>5123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34</v>
      </c>
      <c r="D30" s="83">
        <f>IF((H28-D28)&gt;0,H28-D28,0)</f>
        <v>528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3991</v>
      </c>
      <c r="D33" s="82">
        <f>D28-D31+D32</f>
        <v>4595</v>
      </c>
      <c r="E33" s="174" t="s">
        <v>351</v>
      </c>
      <c r="F33" s="370" t="s">
        <v>352</v>
      </c>
      <c r="G33" s="90">
        <f>G32-G31+G28</f>
        <v>4025</v>
      </c>
      <c r="H33" s="90">
        <f>H32-H31+H28</f>
        <v>5123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34</v>
      </c>
      <c r="D34" s="83">
        <f>IF((H33-D33)&gt;0,H33-D33,0)</f>
        <v>528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34</v>
      </c>
      <c r="D39" s="570">
        <f>+IF((H33-D33-D35)&gt;0,H33-D33-D35,0)</f>
        <v>528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34</v>
      </c>
      <c r="D41" s="85">
        <f>IF(H39=0,IF(D39-D40&gt;0,D39-D40+H40,0),IF(H39-H40&lt;0,H40-H39+D39,0))</f>
        <v>528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4025</v>
      </c>
      <c r="D42" s="86">
        <f>D33+D35+D39</f>
        <v>5123</v>
      </c>
      <c r="E42" s="177" t="s">
        <v>378</v>
      </c>
      <c r="F42" s="178" t="s">
        <v>379</v>
      </c>
      <c r="G42" s="90">
        <f>G39+G33</f>
        <v>4025</v>
      </c>
      <c r="H42" s="90">
        <f>H39+H33</f>
        <v>5123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7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1">
      <selection activeCell="A49" sqref="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"ДЪРВООБРАБОТВАНЕ - ВТ" АД</v>
      </c>
      <c r="C4" s="397" t="s">
        <v>2</v>
      </c>
      <c r="D4" s="353">
        <f>'справка №1-БАЛАНС'!H3</f>
        <v>814248907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30.06.2008Г.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3891</v>
      </c>
      <c r="D10" s="92">
        <v>5339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-3458</v>
      </c>
      <c r="D11" s="92">
        <v>-3995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-1293</v>
      </c>
      <c r="D13" s="92">
        <v>-1068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392</v>
      </c>
      <c r="D14" s="92">
        <v>436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-9</v>
      </c>
      <c r="D15" s="92">
        <v>-31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-26</v>
      </c>
      <c r="D17" s="92">
        <v>-35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</v>
      </c>
      <c r="D18" s="92">
        <v>-6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-156</v>
      </c>
      <c r="D19" s="92">
        <v>-94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-661</v>
      </c>
      <c r="D20" s="93">
        <f>SUM(D10:D19)</f>
        <v>546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-390</v>
      </c>
      <c r="D22" s="92">
        <v>-965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41</v>
      </c>
      <c r="D23" s="92">
        <v>18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-349</v>
      </c>
      <c r="D32" s="93">
        <f>SUM(D22:D31)</f>
        <v>-947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400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1979</v>
      </c>
      <c r="D36" s="92">
        <v>10526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-871</v>
      </c>
      <c r="D37" s="92">
        <v>-7965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-12</v>
      </c>
      <c r="D38" s="92">
        <v>-8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-229</v>
      </c>
      <c r="D39" s="92">
        <v>-141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</v>
      </c>
      <c r="D40" s="92">
        <v>-2075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866</v>
      </c>
      <c r="D42" s="93">
        <f>SUM(D34:D41)</f>
        <v>737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-144</v>
      </c>
      <c r="D43" s="93">
        <f>D42+D32+D20</f>
        <v>336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707</v>
      </c>
      <c r="D44" s="184">
        <v>371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563</v>
      </c>
      <c r="D45" s="93">
        <f>D44+D43</f>
        <v>707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4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"ДЪРВООБРАБОТВАНЕ - ВТ"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1">
        <f>'справка №1-БАЛАНС'!H3</f>
        <v>814248907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30.06.2008Г.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3315</v>
      </c>
      <c r="D11" s="96">
        <f>'справка №1-БАЛАНС'!H19</f>
        <v>0</v>
      </c>
      <c r="E11" s="96">
        <f>'справка №1-БАЛАНС'!H20</f>
        <v>2659</v>
      </c>
      <c r="F11" s="96">
        <f>'справка №1-БАЛАНС'!H22</f>
        <v>43</v>
      </c>
      <c r="G11" s="96">
        <f>'справка №1-БАЛАНС'!H23</f>
        <v>0</v>
      </c>
      <c r="H11" s="98">
        <v>87</v>
      </c>
      <c r="I11" s="96">
        <f>'справка №1-БАЛАНС'!H28+'справка №1-БАЛАНС'!H31</f>
        <v>882</v>
      </c>
      <c r="J11" s="96">
        <f>'справка №1-БАЛАНС'!H29+'справка №1-БАЛАНС'!H32</f>
        <v>0</v>
      </c>
      <c r="K11" s="98"/>
      <c r="L11" s="424">
        <f>SUM(C11:K11)</f>
        <v>6986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3315</v>
      </c>
      <c r="D15" s="99">
        <f aca="true" t="shared" si="2" ref="D15:M15">D11+D12</f>
        <v>0</v>
      </c>
      <c r="E15" s="99">
        <f t="shared" si="2"/>
        <v>2659</v>
      </c>
      <c r="F15" s="99">
        <f t="shared" si="2"/>
        <v>43</v>
      </c>
      <c r="G15" s="99">
        <f t="shared" si="2"/>
        <v>0</v>
      </c>
      <c r="H15" s="99">
        <f t="shared" si="2"/>
        <v>87</v>
      </c>
      <c r="I15" s="99">
        <f t="shared" si="2"/>
        <v>882</v>
      </c>
      <c r="J15" s="99">
        <f t="shared" si="2"/>
        <v>0</v>
      </c>
      <c r="K15" s="99">
        <f t="shared" si="2"/>
        <v>0</v>
      </c>
      <c r="L15" s="424">
        <f t="shared" si="1"/>
        <v>6986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34</v>
      </c>
      <c r="J16" s="425">
        <f>+'справка №1-БАЛАНС'!G32</f>
        <v>0</v>
      </c>
      <c r="K16" s="98"/>
      <c r="L16" s="424">
        <f t="shared" si="1"/>
        <v>34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86</v>
      </c>
      <c r="G28" s="98"/>
      <c r="H28" s="98"/>
      <c r="I28" s="98">
        <v>-86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3315</v>
      </c>
      <c r="D29" s="97">
        <f aca="true" t="shared" si="6" ref="D29:M29">D17+D20+D21+D24+D28+D27+D15+D16</f>
        <v>0</v>
      </c>
      <c r="E29" s="97">
        <f t="shared" si="6"/>
        <v>2659</v>
      </c>
      <c r="F29" s="97">
        <f t="shared" si="6"/>
        <v>129</v>
      </c>
      <c r="G29" s="97">
        <f t="shared" si="6"/>
        <v>0</v>
      </c>
      <c r="H29" s="97">
        <f t="shared" si="6"/>
        <v>87</v>
      </c>
      <c r="I29" s="97">
        <f t="shared" si="6"/>
        <v>830</v>
      </c>
      <c r="J29" s="97">
        <f t="shared" si="6"/>
        <v>0</v>
      </c>
      <c r="K29" s="97">
        <f t="shared" si="6"/>
        <v>0</v>
      </c>
      <c r="L29" s="424">
        <f t="shared" si="1"/>
        <v>7020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3315</v>
      </c>
      <c r="D32" s="97">
        <f t="shared" si="7"/>
        <v>0</v>
      </c>
      <c r="E32" s="97">
        <f t="shared" si="7"/>
        <v>2659</v>
      </c>
      <c r="F32" s="97">
        <f t="shared" si="7"/>
        <v>129</v>
      </c>
      <c r="G32" s="97">
        <f t="shared" si="7"/>
        <v>0</v>
      </c>
      <c r="H32" s="97">
        <f t="shared" si="7"/>
        <v>87</v>
      </c>
      <c r="I32" s="97">
        <f t="shared" si="7"/>
        <v>830</v>
      </c>
      <c r="J32" s="97">
        <f t="shared" si="7"/>
        <v>0</v>
      </c>
      <c r="K32" s="97">
        <f t="shared" si="7"/>
        <v>0</v>
      </c>
      <c r="L32" s="424">
        <f t="shared" si="1"/>
        <v>7020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866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968503937007874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4"/>
      <c r="D2" s="584"/>
      <c r="E2" s="606" t="str">
        <f>'справка №1-БАЛАНС'!E3</f>
        <v>"ДЪРВООБРАБОТВАНЕ - ВТ" АД</v>
      </c>
      <c r="F2" s="627"/>
      <c r="G2" s="627"/>
      <c r="H2" s="584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814248907</v>
      </c>
      <c r="Q2" s="623"/>
      <c r="R2" s="353"/>
    </row>
    <row r="3" spans="1:18" ht="15">
      <c r="A3" s="626" t="s">
        <v>5</v>
      </c>
      <c r="B3" s="619"/>
      <c r="C3" s="585"/>
      <c r="D3" s="585"/>
      <c r="E3" s="606" t="str">
        <f>'справка №1-БАЛАНС'!E5</f>
        <v>30.06.2008Г.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6"/>
      <c r="P3" s="625" t="str">
        <f>'справка №1-БАЛАНС'!H4</f>
        <v> 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588</v>
      </c>
      <c r="E9" s="243"/>
      <c r="F9" s="243"/>
      <c r="G9" s="113">
        <f>D9+E9-F9</f>
        <v>588</v>
      </c>
      <c r="H9" s="103"/>
      <c r="I9" s="103"/>
      <c r="J9" s="113">
        <f>G9+H9-I9</f>
        <v>588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1977</v>
      </c>
      <c r="E10" s="243"/>
      <c r="F10" s="243"/>
      <c r="G10" s="113">
        <f aca="true" t="shared" si="2" ref="G10:G39">D10+E10-F10</f>
        <v>1977</v>
      </c>
      <c r="H10" s="103"/>
      <c r="I10" s="103"/>
      <c r="J10" s="113">
        <f aca="true" t="shared" si="3" ref="J10:J39">G10+H10-I10</f>
        <v>1977</v>
      </c>
      <c r="K10" s="103">
        <v>603</v>
      </c>
      <c r="L10" s="103">
        <v>14</v>
      </c>
      <c r="M10" s="103"/>
      <c r="N10" s="113">
        <f aca="true" t="shared" si="4" ref="N10:N39">K10+L10-M10</f>
        <v>617</v>
      </c>
      <c r="O10" s="103"/>
      <c r="P10" s="103"/>
      <c r="Q10" s="113">
        <f t="shared" si="0"/>
        <v>617</v>
      </c>
      <c r="R10" s="113">
        <f t="shared" si="1"/>
        <v>1360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6055</v>
      </c>
      <c r="E11" s="243">
        <v>63</v>
      </c>
      <c r="F11" s="243">
        <v>20</v>
      </c>
      <c r="G11" s="113">
        <f t="shared" si="2"/>
        <v>6098</v>
      </c>
      <c r="H11" s="103"/>
      <c r="I11" s="103"/>
      <c r="J11" s="113">
        <f t="shared" si="3"/>
        <v>6098</v>
      </c>
      <c r="K11" s="103">
        <v>990</v>
      </c>
      <c r="L11" s="103">
        <v>309</v>
      </c>
      <c r="M11" s="103"/>
      <c r="N11" s="113">
        <f t="shared" si="4"/>
        <v>1299</v>
      </c>
      <c r="O11" s="103"/>
      <c r="P11" s="103"/>
      <c r="Q11" s="113">
        <f t="shared" si="0"/>
        <v>1299</v>
      </c>
      <c r="R11" s="113">
        <f t="shared" si="1"/>
        <v>4799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841</v>
      </c>
      <c r="E12" s="243">
        <v>23</v>
      </c>
      <c r="F12" s="243"/>
      <c r="G12" s="113">
        <f t="shared" si="2"/>
        <v>864</v>
      </c>
      <c r="H12" s="103"/>
      <c r="I12" s="103"/>
      <c r="J12" s="113">
        <f t="shared" si="3"/>
        <v>864</v>
      </c>
      <c r="K12" s="103">
        <v>285</v>
      </c>
      <c r="L12" s="103">
        <v>12</v>
      </c>
      <c r="M12" s="103"/>
      <c r="N12" s="113">
        <f t="shared" si="4"/>
        <v>297</v>
      </c>
      <c r="O12" s="103"/>
      <c r="P12" s="103"/>
      <c r="Q12" s="113">
        <f t="shared" si="0"/>
        <v>297</v>
      </c>
      <c r="R12" s="113">
        <f t="shared" si="1"/>
        <v>567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721</v>
      </c>
      <c r="E13" s="243">
        <v>184</v>
      </c>
      <c r="F13" s="243">
        <v>22</v>
      </c>
      <c r="G13" s="113">
        <f t="shared" si="2"/>
        <v>883</v>
      </c>
      <c r="H13" s="103"/>
      <c r="I13" s="103"/>
      <c r="J13" s="113">
        <f t="shared" si="3"/>
        <v>883</v>
      </c>
      <c r="K13" s="103">
        <v>326</v>
      </c>
      <c r="L13" s="103">
        <v>76</v>
      </c>
      <c r="M13" s="103"/>
      <c r="N13" s="113">
        <f t="shared" si="4"/>
        <v>402</v>
      </c>
      <c r="O13" s="103"/>
      <c r="P13" s="103"/>
      <c r="Q13" s="113">
        <f t="shared" si="0"/>
        <v>402</v>
      </c>
      <c r="R13" s="113">
        <f t="shared" si="1"/>
        <v>481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191</v>
      </c>
      <c r="E14" s="243">
        <v>7</v>
      </c>
      <c r="F14" s="243"/>
      <c r="G14" s="113">
        <f t="shared" si="2"/>
        <v>198</v>
      </c>
      <c r="H14" s="103"/>
      <c r="I14" s="103"/>
      <c r="J14" s="113">
        <f t="shared" si="3"/>
        <v>198</v>
      </c>
      <c r="K14" s="103">
        <v>99</v>
      </c>
      <c r="L14" s="103">
        <v>6</v>
      </c>
      <c r="M14" s="103"/>
      <c r="N14" s="113">
        <f t="shared" si="4"/>
        <v>105</v>
      </c>
      <c r="O14" s="103"/>
      <c r="P14" s="103"/>
      <c r="Q14" s="113">
        <f t="shared" si="0"/>
        <v>105</v>
      </c>
      <c r="R14" s="113">
        <f t="shared" si="1"/>
        <v>93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122</v>
      </c>
      <c r="E15" s="565">
        <v>239</v>
      </c>
      <c r="F15" s="565">
        <v>44</v>
      </c>
      <c r="G15" s="113">
        <f t="shared" si="2"/>
        <v>317</v>
      </c>
      <c r="H15" s="566"/>
      <c r="I15" s="566"/>
      <c r="J15" s="113">
        <f t="shared" si="3"/>
        <v>317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317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10495</v>
      </c>
      <c r="E17" s="248">
        <f>SUM(E9:E16)</f>
        <v>516</v>
      </c>
      <c r="F17" s="248">
        <f>SUM(F9:F16)</f>
        <v>86</v>
      </c>
      <c r="G17" s="113">
        <f t="shared" si="2"/>
        <v>10925</v>
      </c>
      <c r="H17" s="114">
        <f>SUM(H9:H16)</f>
        <v>0</v>
      </c>
      <c r="I17" s="114">
        <f>SUM(I9:I16)</f>
        <v>0</v>
      </c>
      <c r="J17" s="113">
        <f t="shared" si="3"/>
        <v>10925</v>
      </c>
      <c r="K17" s="114">
        <f>SUM(K9:K16)</f>
        <v>2303</v>
      </c>
      <c r="L17" s="114">
        <f>SUM(L9:L16)</f>
        <v>417</v>
      </c>
      <c r="M17" s="114">
        <f>SUM(M9:M16)</f>
        <v>0</v>
      </c>
      <c r="N17" s="113">
        <f t="shared" si="4"/>
        <v>2720</v>
      </c>
      <c r="O17" s="114">
        <f>SUM(O9:O16)</f>
        <v>0</v>
      </c>
      <c r="P17" s="114">
        <f>SUM(P9:P16)</f>
        <v>0</v>
      </c>
      <c r="Q17" s="113">
        <f t="shared" si="5"/>
        <v>2720</v>
      </c>
      <c r="R17" s="113">
        <f t="shared" si="6"/>
        <v>8205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9</v>
      </c>
      <c r="E24" s="243">
        <v>6</v>
      </c>
      <c r="F24" s="243"/>
      <c r="G24" s="113">
        <f t="shared" si="2"/>
        <v>15</v>
      </c>
      <c r="H24" s="103"/>
      <c r="I24" s="103"/>
      <c r="J24" s="113">
        <f t="shared" si="3"/>
        <v>15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9</v>
      </c>
      <c r="E25" s="244">
        <f aca="true" t="shared" si="7" ref="E25:P25">SUM(E21:E24)</f>
        <v>6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15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10504</v>
      </c>
      <c r="E40" s="547">
        <f>E17+E18+E19+E25+E38+E39</f>
        <v>522</v>
      </c>
      <c r="F40" s="547">
        <f aca="true" t="shared" si="13" ref="F40:R40">F17+F18+F19+F25+F38+F39</f>
        <v>86</v>
      </c>
      <c r="G40" s="547">
        <f t="shared" si="13"/>
        <v>10940</v>
      </c>
      <c r="H40" s="547">
        <f t="shared" si="13"/>
        <v>0</v>
      </c>
      <c r="I40" s="547">
        <f t="shared" si="13"/>
        <v>0</v>
      </c>
      <c r="J40" s="547">
        <f t="shared" si="13"/>
        <v>10940</v>
      </c>
      <c r="K40" s="547">
        <f t="shared" si="13"/>
        <v>2303</v>
      </c>
      <c r="L40" s="547">
        <f t="shared" si="13"/>
        <v>417</v>
      </c>
      <c r="M40" s="547">
        <f t="shared" si="13"/>
        <v>0</v>
      </c>
      <c r="N40" s="547">
        <f t="shared" si="13"/>
        <v>2720</v>
      </c>
      <c r="O40" s="547">
        <f t="shared" si="13"/>
        <v>0</v>
      </c>
      <c r="P40" s="547">
        <f t="shared" si="13"/>
        <v>0</v>
      </c>
      <c r="Q40" s="547">
        <f t="shared" si="13"/>
        <v>2720</v>
      </c>
      <c r="R40" s="547">
        <f t="shared" si="13"/>
        <v>8220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867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3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"ДЪРВООБРАБОТВАНЕ - ВТ" АД</v>
      </c>
      <c r="B3" s="633"/>
      <c r="C3" s="353" t="s">
        <v>2</v>
      </c>
      <c r="E3" s="353">
        <f>'справка №1-БАЛАНС'!H3</f>
        <v>814248907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30.06.2008Г.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23</v>
      </c>
      <c r="D16" s="165">
        <f>+D17+D18</f>
        <v>0</v>
      </c>
      <c r="E16" s="166">
        <f t="shared" si="0"/>
        <v>23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>
        <v>23</v>
      </c>
      <c r="D18" s="153"/>
      <c r="E18" s="166">
        <f t="shared" si="0"/>
        <v>23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23</v>
      </c>
      <c r="D19" s="149">
        <f>D11+D15+D16</f>
        <v>0</v>
      </c>
      <c r="E19" s="164">
        <f>E11+E15+E16</f>
        <v>23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671</v>
      </c>
      <c r="D24" s="165">
        <f>SUM(D25:D27)</f>
        <v>0</v>
      </c>
      <c r="E24" s="166">
        <f>SUM(E25:E27)</f>
        <v>671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671</v>
      </c>
      <c r="D26" s="153"/>
      <c r="E26" s="166">
        <f t="shared" si="0"/>
        <v>671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652</v>
      </c>
      <c r="D28" s="153">
        <v>529</v>
      </c>
      <c r="E28" s="166">
        <f t="shared" si="0"/>
        <v>123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320</v>
      </c>
      <c r="D29" s="153">
        <v>200</v>
      </c>
      <c r="E29" s="166">
        <f t="shared" si="0"/>
        <v>120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>
        <v>70</v>
      </c>
      <c r="D30" s="153">
        <v>53</v>
      </c>
      <c r="E30" s="166">
        <f t="shared" si="0"/>
        <v>17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275</v>
      </c>
      <c r="D31" s="153">
        <v>222</v>
      </c>
      <c r="E31" s="166">
        <f t="shared" si="0"/>
        <v>53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245</v>
      </c>
      <c r="D33" s="150">
        <f>SUM(D34:D37)</f>
        <v>184</v>
      </c>
      <c r="E33" s="167">
        <f>SUM(E34:E37)</f>
        <v>61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71</v>
      </c>
      <c r="D34" s="153">
        <v>10</v>
      </c>
      <c r="E34" s="166">
        <f t="shared" si="0"/>
        <v>61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166</v>
      </c>
      <c r="D35" s="153">
        <v>166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8</v>
      </c>
      <c r="D37" s="153">
        <v>8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25</v>
      </c>
      <c r="D38" s="150">
        <f>SUM(D39:D42)</f>
        <v>13</v>
      </c>
      <c r="E38" s="167">
        <f>SUM(E39:E42)</f>
        <v>12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25</v>
      </c>
      <c r="D42" s="153">
        <v>13</v>
      </c>
      <c r="E42" s="166">
        <f t="shared" si="0"/>
        <v>12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2258</v>
      </c>
      <c r="D43" s="149">
        <f>D24+D28+D29+D31+D30+D32+D33+D38</f>
        <v>1201</v>
      </c>
      <c r="E43" s="164">
        <f>E24+E28+E29+E31+E30+E32+E33+E38</f>
        <v>1057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2281</v>
      </c>
      <c r="D44" s="148">
        <f>D43+D21+D19+D9</f>
        <v>1201</v>
      </c>
      <c r="E44" s="164">
        <f>E43+E21+E19+E9</f>
        <v>1080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824</v>
      </c>
      <c r="D56" s="148">
        <f>D57+D59</f>
        <v>0</v>
      </c>
      <c r="E56" s="165">
        <f t="shared" si="1"/>
        <v>824</v>
      </c>
      <c r="F56" s="148">
        <f>F57+F59</f>
        <v>1169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824</v>
      </c>
      <c r="D57" s="153"/>
      <c r="E57" s="165">
        <f t="shared" si="1"/>
        <v>824</v>
      </c>
      <c r="F57" s="153">
        <v>1169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>
        <v>1447</v>
      </c>
      <c r="D62" s="153"/>
      <c r="E62" s="165">
        <f t="shared" si="1"/>
        <v>1447</v>
      </c>
      <c r="F62" s="155">
        <v>1395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69</v>
      </c>
      <c r="D64" s="153"/>
      <c r="E64" s="165">
        <f t="shared" si="1"/>
        <v>69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69</v>
      </c>
      <c r="D65" s="154"/>
      <c r="E65" s="165">
        <f t="shared" si="1"/>
        <v>69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2340</v>
      </c>
      <c r="D66" s="148">
        <f>D52+D56+D61+D62+D63+D64</f>
        <v>0</v>
      </c>
      <c r="E66" s="165">
        <f t="shared" si="1"/>
        <v>2340</v>
      </c>
      <c r="F66" s="148">
        <f>F52+F56+F61+F62+F63+F64</f>
        <v>2564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21</v>
      </c>
      <c r="D71" s="150">
        <f>SUM(D72:D74)</f>
        <v>21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21</v>
      </c>
      <c r="D73" s="153">
        <v>21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4813</v>
      </c>
      <c r="D75" s="148">
        <f>D76+D78</f>
        <v>4813</v>
      </c>
      <c r="E75" s="148">
        <f>E76+E78</f>
        <v>0</v>
      </c>
      <c r="F75" s="148">
        <f>F76+F78</f>
        <v>5196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4813</v>
      </c>
      <c r="D76" s="153">
        <v>4813</v>
      </c>
      <c r="E76" s="165">
        <f t="shared" si="1"/>
        <v>0</v>
      </c>
      <c r="F76" s="153">
        <v>5196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297</v>
      </c>
      <c r="D80" s="148">
        <f>SUM(D81:D84)</f>
        <v>297</v>
      </c>
      <c r="E80" s="148">
        <f>SUM(E81:E84)</f>
        <v>0</v>
      </c>
      <c r="F80" s="148">
        <f>SUM(F81:F84)</f>
        <v>772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177</v>
      </c>
      <c r="D83" s="153">
        <v>177</v>
      </c>
      <c r="E83" s="165">
        <f t="shared" si="1"/>
        <v>0</v>
      </c>
      <c r="F83" s="153">
        <v>498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120</v>
      </c>
      <c r="D84" s="153">
        <v>120</v>
      </c>
      <c r="E84" s="165">
        <f t="shared" si="1"/>
        <v>0</v>
      </c>
      <c r="F84" s="153">
        <v>274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1479</v>
      </c>
      <c r="D85" s="149">
        <f>SUM(D86:D90)+D94</f>
        <v>1444</v>
      </c>
      <c r="E85" s="149">
        <f>SUM(E86:E90)+E94</f>
        <v>35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>
        <v>773</v>
      </c>
      <c r="D86" s="153">
        <v>773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446</v>
      </c>
      <c r="D87" s="153">
        <v>415</v>
      </c>
      <c r="E87" s="165">
        <f t="shared" si="1"/>
        <v>31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16</v>
      </c>
      <c r="D88" s="153">
        <v>12</v>
      </c>
      <c r="E88" s="165">
        <f t="shared" si="1"/>
        <v>4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165</v>
      </c>
      <c r="D89" s="153">
        <v>165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15</v>
      </c>
      <c r="D90" s="148">
        <f>SUM(D91:D93)</f>
        <v>15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15</v>
      </c>
      <c r="D93" s="153">
        <v>15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64</v>
      </c>
      <c r="D94" s="153">
        <v>64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146</v>
      </c>
      <c r="D95" s="153">
        <v>119</v>
      </c>
      <c r="E95" s="165">
        <f t="shared" si="1"/>
        <v>27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6756</v>
      </c>
      <c r="D96" s="149">
        <f>D85+D80+D75+D71+D95</f>
        <v>6694</v>
      </c>
      <c r="E96" s="149">
        <f>E85+E80+E75+E71+E95</f>
        <v>62</v>
      </c>
      <c r="F96" s="149">
        <f>F85+F80+F75+F71+F95</f>
        <v>5968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9096</v>
      </c>
      <c r="D97" s="149">
        <f>D96+D68+D66</f>
        <v>6694</v>
      </c>
      <c r="E97" s="149">
        <f>E96+E68+E66</f>
        <v>2402</v>
      </c>
      <c r="F97" s="149">
        <f>F96+F68+F66</f>
        <v>8532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236220472440944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0" sqref="E30:G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06" t="str">
        <f>'справка №1-БАЛАНС'!E3</f>
        <v>"ДЪРВООБРАБОТВАНЕ - ВТ" АД</v>
      </c>
      <c r="D4" s="628"/>
      <c r="E4" s="628"/>
      <c r="F4" s="577"/>
      <c r="G4" s="579" t="s">
        <v>2</v>
      </c>
      <c r="H4" s="579"/>
      <c r="I4" s="588">
        <f>'справка №1-БАЛАНС'!H3</f>
        <v>814248907</v>
      </c>
    </row>
    <row r="5" spans="1:9" ht="15">
      <c r="A5" s="522" t="s">
        <v>5</v>
      </c>
      <c r="B5" s="578"/>
      <c r="C5" s="606" t="str">
        <f>'справка №1-БАЛАНС'!E5</f>
        <v>30.06.2008Г.</v>
      </c>
      <c r="D5" s="637"/>
      <c r="E5" s="637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5">
      <selection activeCell="C159" sqref="C159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"ДЪРВООБРАБОТВАНЕ - ВТ" АД</v>
      </c>
      <c r="C5" s="627"/>
      <c r="D5" s="586"/>
      <c r="E5" s="353" t="s">
        <v>2</v>
      </c>
      <c r="F5" s="589">
        <f>'справка №1-БАЛАНС'!H3</f>
        <v>814248907</v>
      </c>
    </row>
    <row r="6" spans="1:13" ht="15" customHeight="1">
      <c r="A6" s="54" t="s">
        <v>822</v>
      </c>
      <c r="B6" s="606" t="str">
        <f>'справка №1-БАЛАНС'!E5</f>
        <v>30.06.2008Г.</v>
      </c>
      <c r="C6" s="637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Koleva</cp:lastModifiedBy>
  <cp:lastPrinted>2008-07-28T11:50:02Z</cp:lastPrinted>
  <dcterms:created xsi:type="dcterms:W3CDTF">2000-06-29T12:02:40Z</dcterms:created>
  <dcterms:modified xsi:type="dcterms:W3CDTF">2008-07-28T11:51:31Z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