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<sst xmlns="http://schemas.openxmlformats.org/spreadsheetml/2006/main" count="1980" uniqueCount="691">
  <si>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</si>
  <si>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</si>
  <si>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</si>
  <si>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</si>
  <si>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</si>
  <si>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</si>
  <si>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</si>
  <si>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</si>
  <si>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</si>
  <si>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</si>
  <si>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</si>
  <si>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</si>
  <si>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</si>
  <si>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</si>
  <si>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</si>
  <si>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</si>
  <si>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</si>
  <si>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</si>
  <si>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</si>
  <si>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</si>
  <si>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</si>
  <si>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</si>
  <si>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</si>
  <si>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</si>
  <si>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</si>
  <si>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</si>
  <si>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</si>
  <si>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</si>
  <si>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</si>
  <si>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</si>
  <si>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</si>
  <si>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</si>
  <si>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</si>
  <si>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</si>
  <si>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</si>
  <si>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</si>
  <si>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</si>
  <si>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</si>
  <si>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</si>
  <si>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</si>
  <si>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</si>
  <si>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</si>
  <si>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</si>
  <si>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</si>
  <si>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</si>
  <si>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</si>
  <si>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</si>
  <si>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</si>
  <si>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</si>
  <si>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</si>
  <si>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</si>
  <si>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</si>
  <si>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</si>
  <si>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</si>
  <si>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</si>
  <si>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</si>
  <si>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</si>
  <si>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</si>
  <si>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</si>
  <si>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</si>
  <si>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</si>
  <si>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</si>
  <si>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</si>
  <si>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</si>
  <si>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</si>
  <si>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</si>
  <si>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</si>
  <si>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</si>
  <si>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</si>
  <si>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</si>
  <si>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</si>
  <si>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</si>
  <si>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</si>
  <si>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</si>
  <si>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</si>
  <si>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</si>
  <si>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</si>
  <si>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</si>
  <si>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</si>
  <si>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</si>
  <si>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</si>
  <si>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</si>
  <si>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</si>
  <si>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</si>
  <si>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</si>
  <si>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</si>
  <si>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</si>
  <si>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</si>
  <si>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</si>
  <si>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</si>
  <si>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</si>
  <si>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</si>
  <si>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</si>
  <si>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</si>
  <si>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</si>
  <si>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</si>
  <si>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</si>
  <si>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</si>
  <si>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</si>
  <si>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</si>
  <si>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</si>
  <si>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</si>
  <si>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</si>
  <si>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</si>
  <si>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</si>
  <si>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</si>
  <si>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</si>
  <si>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</si>
  <si>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</si>
  <si>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</si>
  <si>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</si>
  <si>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</si>
  <si>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</si>
  <si>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</si>
  <si>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</si>
  <si>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</si>
  <si>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</si>
  <si>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</si>
  <si>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</si>
  <si>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</si>
  <si>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</si>
  <si>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</si>
  <si>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</si>
  <si>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</si>
  <si>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</si>
  <si>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</si>
  <si>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</si>
  <si>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</si>
  <si>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</si>
  <si>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</si>
  <si>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</si>
  <si>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</si>
  <si>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</si>
  <si>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</si>
  <si>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</si>
  <si>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</si>
  <si>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</si>
  <si>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</si>
  <si>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</si>
  <si>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</si>
  <si>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</si>
  <si>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</si>
  <si>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</si>
  <si>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</si>
  <si>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</si>
  <si>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</si>
  <si>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</si>
  <si>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</si>
  <si>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</si>
  <si>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</si>
  <si>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</si>
  <si>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</si>
  <si>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</si>
  <si>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</si>
  <si>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</si>
  <si>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</si>
  <si>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</si>
  <si>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</si>
  <si>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</si>
  <si>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</si>
  <si>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</si>
  <si>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</si>
  <si>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</si>
  <si>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</si>
  <si>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</si>
  <si>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</si>
  <si>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</si>
  <si>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</si>
  <si>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</si>
  <si>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</si>
  <si>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</si>
  <si>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</si>
  <si>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</si>
  <si>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</si>
  <si>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</si>
  <si>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</si>
  <si>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</si>
  <si>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</si>
  <si>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</si>
  <si>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</si>
  <si>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</si>
  <si>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</si>
  <si>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</si>
  <si>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</si>
  <si>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</si>
  <si>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</si>
  <si>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</si>
  <si>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</si>
  <si>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</si>
  <si>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</si>
  <si>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</si>
  <si>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</si>
  <si>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</si>
  <si>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</si>
  <si>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</si>
  <si>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</si>
  <si>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</si>
  <si>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</si>
  <si>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</si>
  <si>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</si>
  <si>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</si>
  <si>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</si>
  <si>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</si>
  <si>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</si>
  <si>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</si>
  <si>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</si>
  <si>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</si>
  <si>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</si>
  <si>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</si>
  <si>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</si>
  <si>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</si>
  <si>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</si>
  <si>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</si>
  <si>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</si>
  <si>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</si>
  <si>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</si>
  <si>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</si>
  <si>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</si>
  <si>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</si>
  <si>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</si>
  <si>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</si>
  <si>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</si>
  <si>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</si>
  <si>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</si>
  <si>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</si>
  <si>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</si>
  <si>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</si>
  <si>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</si>
  <si>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</si>
  <si>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</si>
  <si>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</si>
  <si>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</si>
  <si>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</si>
  <si>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</si>
  <si>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</si>
  <si>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</si>
  <si>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</si>
  <si>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</si>
  <si>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</si>
  <si>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</si>
  <si>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</si>
  <si>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</si>
  <si>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</si>
  <si>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</si>
  <si>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</si>
  <si>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</si>
  <si>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</si>
  <si>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</si>
  <si>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</si>
  <si>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</si>
  <si>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</si>
  <si>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</si>
  <si>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</si>
  <si>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</si>
  <si>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</si>
  <si>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</si>
  <si>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</si>
  <si>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</si>
  <si>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</si>
  <si>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</si>
  <si>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</si>
  <si>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</si>
  <si>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</si>
  <si>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</si>
  <si>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</si>
  <si>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</si>
  <si>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</si>
  <si>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</si>
  <si>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</si>
  <si>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</si>
  <si>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</si>
  <si>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</si>
  <si>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</si>
  <si>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</si>
  <si>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</si>
  <si>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</si>
  <si>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</si>
  <si>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</si>
  <si>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</si>
  <si>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</si>
  <si>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</si>
  <si>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</si>
  <si>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</si>
  <si>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</si>
  <si>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</si>
  <si>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</si>
  <si>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</si>
  <si>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</si>
  <si>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</si>
  <si>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</si>
  <si>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</si>
  <si>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</si>
  <si>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</si>
  <si>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</si>
  <si>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</si>
  <si>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</si>
  <si>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</si>
  <si>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</si>
  <si>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</si>
  <si>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</si>
  <si>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</si>
  <si>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</si>
  <si>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</si>
  <si>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</si>
  <si>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</si>
  <si>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</si>
  <si>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</si>
  <si>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</si>
  <si>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</si>
  <si>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</si>
  <si>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</si>
  <si>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</si>
  <si>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</si>
  <si>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</si>
  <si>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</si>
  <si>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</si>
  <si>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</si>
  <si>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</si>
  <si>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</si>
  <si>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</si>
  <si>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</si>
  <si>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</si>
  <si>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</si>
  <si>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</si>
  <si>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</si>
  <si>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</si>
  <si>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</si>
  <si>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</si>
  <si>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</si>
  <si>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</si>
  <si>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</si>
  <si>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</si>
  <si>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</si>
  <si>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</si>
  <si>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</si>
  <si>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</si>
  <si>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</si>
  <si>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</si>
  <si>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</si>
  <si>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</si>
  <si>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</si>
  <si>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</si>
  <si>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</si>
  <si>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</si>
  <si>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</si>
  <si>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</si>
  <si>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</si>
  <si>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</si>
  <si>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</si>
  <si>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</si>
  <si>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</si>
  <si>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</si>
  <si>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</si>
  <si>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</si>
  <si>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</si>
  <si>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</si>
  <si>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</si>
  <si>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</si>
  <si>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</si>
  <si>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</si>
  <si>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</si>
  <si>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</si>
  <si>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</si>
  <si>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</si>
  <si>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</si>
  <si>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</si>
  <si>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</si>
  <si>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</si>
  <si>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</si>
  <si>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</si>
  <si>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</si>
  <si>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</si>
  <si>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</si>
  <si>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</si>
  <si>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</si>
  <si>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</si>
  <si>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</si>
  <si>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</si>
  <si>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</si>
  <si>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</si>
  <si>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</si>
  <si>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</si>
  <si>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</si>
  <si>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</si>
  <si>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</si>
  <si>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</si>
  <si>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</si>
  <si>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</si>
  <si>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</si>
  <si>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</si>
  <si>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</si>
  <si>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</si>
  <si>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</si>
  <si>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</si>
  <si>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</si>
  <si>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</si>
  <si>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</si>
  <si>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</si>
  <si>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</si>
  <si>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</si>
  <si>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</si>
  <si>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</si>
  <si>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</si>
  <si>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</si>
  <si>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</si>
  <si>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</si>
  <si>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</si>
  <si>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</si>
  <si>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</si>
  <si>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</si>
  <si>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</si>
  <si>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</si>
  <si>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</si>
  <si>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</si>
  <si>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</si>
  <si>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</si>
  <si>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</si>
  <si>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</si>
  <si>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</si>
  <si>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</si>
  <si>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</si>
  <si>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</si>
  <si>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</si>
  <si>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</si>
  <si>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</si>
  <si>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</si>
  <si>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</si>
  <si>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</si>
  <si>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</si>
  <si>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</si>
  <si>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</si>
  <si>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</si>
  <si>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</si>
  <si>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</si>
  <si>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</si>
  <si>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</si>
  <si>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</si>
  <si>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</si>
  <si>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</si>
  <si>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</si>
  <si>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</si>
  <si>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</si>
  <si>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</si>
  <si>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</si>
  <si>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</si>
  <si>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</si>
  <si>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</si>
  <si>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</si>
  <si>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</si>
  <si>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</si>
  <si>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</si>
  <si>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</si>
  <si>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</si>
  <si>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</si>
  <si>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</si>
  <si>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</si>
  <si>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</si>
  <si>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</si>
  <si>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</si>
  <si>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</si>
  <si>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</si>
  <si>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</si>
  <si>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</si>
  <si>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</si>
  <si>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</si>
  <si>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</si>
  <si>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</si>
  <si>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</si>
  <si>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</si>
  <si>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</si>
  <si>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</si>
  <si>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</si>
  <si>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</si>
  <si>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</si>
  <si>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</si>
  <si>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</si>
  <si>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</si>
  <si>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</si>
  <si>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</si>
  <si>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</si>
  <si>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</si>
  <si>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</si>
  <si>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</si>
  <si>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</si>
  <si>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</si>
  <si>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</si>
  <si>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</si>
  <si>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</si>
  <si>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</si>
  <si>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</si>
  <si>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</si>
  <si>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</si>
  <si>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</si>
  <si>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</si>
  <si>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</si>
  <si>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</si>
  <si>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</si>
  <si>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</si>
  <si>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</si>
  <si>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</si>
  <si>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</si>
  <si>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</si>
  <si>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</si>
  <si>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</si>
  <si>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</si>
  <si>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</si>
  <si>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</si>
  <si>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</si>
  <si>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</si>
  <si>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</si>
  <si>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</si>
  <si>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</si>
  <si>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</si>
  <si>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</si>
  <si>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</si>
  <si>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</si>
  <si>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</si>
  <si>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</si>
  <si>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</si>
  <si>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</si>
  <si>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</si>
  <si>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</si>
  <si>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</si>
  <si>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</si>
  <si>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</si>
  <si>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</si>
  <si>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</si>
  <si>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</si>
  <si>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</si>
  <si>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</si>
  <si>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</si>
  <si>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</si>
  <si>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</si>
  <si>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</si>
  <si>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</si>
  <si>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</si>
  <si>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</si>
  <si>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</si>
  <si>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</si>
  <si>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</si>
  <si>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</si>
  <si>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</si>
  <si>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</si>
  <si>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</si>
  <si>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</si>
  <si>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</si>
  <si>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</si>
  <si>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</si>
  <si>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</si>
  <si>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</si>
  <si>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</si>
  <si>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</si>
  <si>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</si>
  <si>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</si>
  <si>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</si>
  <si>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</si>
  <si>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</si>
  <si>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</si>
  <si>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</si>
  <si>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</si>
  <si>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</si>
  <si>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</si>
  <si>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</si>
  <si>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</si>
  <si>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</si>
  <si>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</si>
  <si>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</si>
  <si>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</si>
  <si>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</si>
  <si>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</si>
  <si>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</si>
  <si>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</si>
  <si>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</si>
  <si>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</si>
  <si>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</si>
  <si>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</si>
  <si>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</si>
  <si>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</si>
  <si>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</si>
  <si>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</si>
  <si>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</si>
  <si>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</si>
  <si>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</si>
  <si>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</si>
  <si>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</si>
  <si>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</si>
  <si>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</si>
  <si>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</si>
  <si>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</si>
  <si>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</si>
  <si>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</si>
  <si>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</si>
  <si>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</si>
  <si>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</si>
  <si>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</si>
  <si>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</si>
  <si>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</si>
  <si>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</si>
  <si>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</si>
  <si>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</si>
  <si>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</si>
  <si>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</si>
  <si>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</si>
  <si>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</si>
  <si>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</si>
  <si>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</si>
  <si>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</si>
  <si>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</si>
  <si>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</si>
  <si>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</si>
  <si>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</si>
  <si>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</si>
  <si>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</si>
  <si>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</si>
  <si>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</si>
  <si>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</si>
  <si>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</si>
  <si>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</si>
  <si>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</si>
  <si>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</si>
  <si>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</si>
  <si>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</si>
  <si>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</si>
  <si>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</si>
  <si>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</si>
  <si>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</si>
  <si>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</si>
  <si>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</si>
  <si>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</si>
  <si>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</si>
  <si>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</si>
  <si>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</si>
  <si>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</si>
  <si>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</si>
  <si>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</si>
  <si>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</si>
  <si>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</si>
  <si>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</si>
  <si>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</si>
  <si>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</si>
  <si>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</si>
  <si>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</si>
  <si>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</si>
  <si>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</si>
  <si>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</si>
  <si>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</si>
  <si>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</si>
  <si>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</si>
  <si>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</si>
  <si>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</si>
  <si>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</si>
  <si>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</si>
  <si>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</si>
  <si>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</si>
  <si>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</si>
  <si>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</si>
  <si>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</si>
  <si>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</si>
  <si>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</si>
  <si>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</si>
  <si>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</si>
  <si>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</si>
  <si>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</si>
  <si>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</si>
  <si>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</si>
  <si>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</si>
  <si>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</si>
  <si>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</si>
  <si>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</si>
  <si>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</si>
  <si>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</si>
  <si>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</si>
  <si>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</si>
  <si>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</si>
  <si>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</si>
  <si>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</si>
  <si>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</si>
  <si>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</si>
  <si>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</si>
  <si>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</si>
  <si>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</si>
  <si>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</si>
  <si>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</si>
  <si>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</si>
  <si>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ГЛАВЕН СЧЕТОВОДИТЕЛ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</si>
  <si>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</si>
  <si>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</si>
  <si>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</si>
  <si>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</si>
  <si>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</si>
  <si>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ЛЮБОМИР ДИМИТРОВ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</si>
</sst>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43395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ЛЮБОМИР ДИМИТРОВ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</v>
      </c>
      <c r="D18" s="137">
        <v>24</v>
      </c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</v>
      </c>
      <c r="D20" s="377">
        <f>SUM(D12:D19)</f>
        <v>24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10529</v>
      </c>
      <c r="D21" s="268">
        <v>10529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8623</v>
      </c>
      <c r="H28" s="375">
        <f>SUM(H29:H31)</f>
        <v>8582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8623</v>
      </c>
      <c r="H29" s="137">
        <v>8582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707</v>
      </c>
      <c r="H32" s="137">
        <v>951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9330</v>
      </c>
      <c r="H34" s="377">
        <f>H28+H32+H33</f>
        <v>9533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9980</v>
      </c>
      <c r="H37" s="379">
        <f>H26+H18+H34</f>
        <v>10183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10553</v>
      </c>
      <c r="D56" s="381">
        <f>D20+D21+D22+D28+D33+D46+D52+D54+D55</f>
        <v>10553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394</v>
      </c>
      <c r="H59" s="137">
        <v>479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59</v>
      </c>
      <c r="H61" s="375">
        <f>SUM(H62:H68)</f>
        <v>65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48</v>
      </c>
      <c r="H64" s="137">
        <v>48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10</v>
      </c>
      <c r="H68" s="137">
        <v>16</v>
      </c>
    </row>
    <row r="69" spans="1:8" ht="15.75">
      <c r="A69" s="76" t="s">
        <v>210</v>
      </c>
      <c r="B69" s="78" t="s">
        <v>211</v>
      </c>
      <c r="C69" s="138">
        <v>170</v>
      </c>
      <c r="D69" s="137">
        <v>92</v>
      </c>
      <c r="E69" s="142" t="s">
        <v>79</v>
      </c>
      <c r="F69" s="80" t="s">
        <v>216</v>
      </c>
      <c r="G69" s="138">
        <v>516</v>
      </c>
      <c r="H69" s="137">
        <v>113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969</v>
      </c>
      <c r="H71" s="377">
        <f>H59+H60+H61+H69+H70</f>
        <v>657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13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183</v>
      </c>
      <c r="D76" s="377">
        <f>SUM(D68:D75)</f>
        <v>105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969</v>
      </c>
      <c r="H79" s="379">
        <f>H71+H73+H75+H77</f>
        <v>657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213</v>
      </c>
      <c r="D89" s="137">
        <v>182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213</v>
      </c>
      <c r="D92" s="377">
        <f>SUM(D88:D91)</f>
        <v>182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396</v>
      </c>
      <c r="D94" s="381">
        <f>D65+D76+D85+D92+D93</f>
        <v>287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10949</v>
      </c>
      <c r="D95" s="383">
        <f>D94+D56</f>
        <v>10840</v>
      </c>
      <c r="E95" s="169" t="s">
        <v>635</v>
      </c>
      <c r="F95" s="280" t="s">
        <v>268</v>
      </c>
      <c r="G95" s="382">
        <f>G37+G40+G56+G79</f>
        <v>10949</v>
      </c>
      <c r="H95" s="383">
        <f>H37+H40+H56+H79</f>
        <v>10840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43395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ЛЮБОМИР ДИМИТРОВ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163</v>
      </c>
      <c r="D13" s="257">
        <v>306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809</v>
      </c>
      <c r="H14" s="257">
        <v>1007</v>
      </c>
    </row>
    <row r="15" spans="1:8" ht="15.75">
      <c r="A15" s="135" t="s">
        <v>287</v>
      </c>
      <c r="B15" s="131" t="s">
        <v>288</v>
      </c>
      <c r="C15" s="256">
        <v>6</v>
      </c>
      <c r="D15" s="257">
        <v>6</v>
      </c>
      <c r="E15" s="185" t="s">
        <v>79</v>
      </c>
      <c r="F15" s="180" t="s">
        <v>289</v>
      </c>
      <c r="G15" s="256">
        <v>175</v>
      </c>
      <c r="H15" s="257">
        <v>161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5</v>
      </c>
      <c r="E16" s="176" t="s">
        <v>52</v>
      </c>
      <c r="F16" s="204" t="s">
        <v>292</v>
      </c>
      <c r="G16" s="407">
        <f>SUM(G12:G15)</f>
        <v>984</v>
      </c>
      <c r="H16" s="408">
        <f>SUM(H12:H15)</f>
        <v>1168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90</v>
      </c>
      <c r="D19" s="257">
        <v>90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264</v>
      </c>
      <c r="D22" s="408">
        <f>SUM(D12:D18)+D19</f>
        <v>407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</v>
      </c>
      <c r="D25" s="257">
        <v>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6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6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19</v>
      </c>
      <c r="D29" s="408">
        <f>SUM(D25:D28)</f>
        <v>19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283</v>
      </c>
      <c r="D31" s="414">
        <f>D29+D22</f>
        <v>426</v>
      </c>
      <c r="E31" s="191" t="s">
        <v>548</v>
      </c>
      <c r="F31" s="206" t="s">
        <v>331</v>
      </c>
      <c r="G31" s="193">
        <f>G16+G18+G27</f>
        <v>990</v>
      </c>
      <c r="H31" s="194">
        <f>H16+H18+H27</f>
        <v>1168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707</v>
      </c>
      <c r="D33" s="184">
        <f>IF((H31-D31)&gt;0,H31-D31,0)</f>
        <v>742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283</v>
      </c>
      <c r="D36" s="416">
        <f>D31-D34+D35</f>
        <v>426</v>
      </c>
      <c r="E36" s="202" t="s">
        <v>346</v>
      </c>
      <c r="F36" s="196" t="s">
        <v>347</v>
      </c>
      <c r="G36" s="207">
        <f>G35-G34+G31</f>
        <v>990</v>
      </c>
      <c r="H36" s="208">
        <f>H35-H34+H31</f>
        <v>1168</v>
      </c>
    </row>
    <row r="37" spans="1:8" ht="15.75">
      <c r="A37" s="201" t="s">
        <v>348</v>
      </c>
      <c r="B37" s="171" t="s">
        <v>349</v>
      </c>
      <c r="C37" s="413">
        <f>IF((G36-C36)&gt;0,G36-C36,0)</f>
        <v>707</v>
      </c>
      <c r="D37" s="414">
        <f>IF((H36-D36)&gt;0,H36-D36,0)</f>
        <v>742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707</v>
      </c>
      <c r="D42" s="184">
        <f>+IF((H36-D36-D38)&gt;0,H36-D36-D38,0)</f>
        <v>742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707</v>
      </c>
      <c r="D44" s="208">
        <f>IF(H42=0,IF(D42-D43&gt;0,D42-D43+H43,0),IF(H42-H43&lt;0,H43-H42+D42,0))</f>
        <v>742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990</v>
      </c>
      <c r="D45" s="410">
        <f>D36+D38+D42</f>
        <v>1168</v>
      </c>
      <c r="E45" s="210" t="s">
        <v>373</v>
      </c>
      <c r="F45" s="212" t="s">
        <v>374</v>
      </c>
      <c r="G45" s="409">
        <f>G42+G36</f>
        <v>990</v>
      </c>
      <c r="H45" s="410">
        <f>H42+H36</f>
        <v>1168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43395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ЛЮБОМИР ДИМИТРОВ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1" sqref="B61:E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1168</v>
      </c>
      <c r="D11" s="137">
        <v>1263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-268</v>
      </c>
      <c r="D12" s="137">
        <v>-308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-164</v>
      </c>
      <c r="D15" s="137">
        <v>-161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-90</v>
      </c>
      <c r="D20" s="137">
        <v>-90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635</v>
      </c>
      <c r="D21" s="438">
        <f>SUM(D11:D20)</f>
        <v>693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-82</v>
      </c>
      <c r="D38" s="137">
        <v>-80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-521</v>
      </c>
      <c r="D41" s="137">
        <v>-521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-604</v>
      </c>
      <c r="D43" s="440">
        <f>SUM(D35:D42)</f>
        <v>-611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31</v>
      </c>
      <c r="D44" s="247">
        <f>D43+D33+D21</f>
        <v>82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182</v>
      </c>
      <c r="D45" s="249">
        <v>170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213</v>
      </c>
      <c r="D46" s="251">
        <f>D45+D44</f>
        <v>252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213</v>
      </c>
      <c r="D47" s="238">
        <v>252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43395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ЛЮБОМИР ДИМИТРОВ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9533</v>
      </c>
      <c r="J13" s="363">
        <f>'1-Баланс'!H30+'1-Баланс'!H33</f>
        <v>0</v>
      </c>
      <c r="K13" s="364"/>
      <c r="L13" s="363">
        <f>SUM(C13:K13)</f>
        <v>10183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9533</v>
      </c>
      <c r="J17" s="432">
        <f t="shared" si="2"/>
        <v>0</v>
      </c>
      <c r="K17" s="432">
        <f t="shared" si="2"/>
        <v>0</v>
      </c>
      <c r="L17" s="363">
        <f t="shared" si="1"/>
        <v>10183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707</v>
      </c>
      <c r="J18" s="363">
        <f>+'1-Баланс'!G33</f>
        <v>0</v>
      </c>
      <c r="K18" s="364"/>
      <c r="L18" s="363">
        <f t="shared" si="1"/>
        <v>707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-910</v>
      </c>
      <c r="J19" s="109">
        <f>J20+J21</f>
        <v>0</v>
      </c>
      <c r="K19" s="109">
        <f t="shared" si="3"/>
        <v>0</v>
      </c>
      <c r="L19" s="363">
        <f t="shared" si="1"/>
        <v>-910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-910</v>
      </c>
      <c r="J20" s="256"/>
      <c r="K20" s="256"/>
      <c r="L20" s="363">
        <f>SUM(C20:K20)</f>
        <v>-910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9330</v>
      </c>
      <c r="J31" s="432">
        <f t="shared" si="6"/>
        <v>0</v>
      </c>
      <c r="K31" s="432">
        <f t="shared" si="6"/>
        <v>0</v>
      </c>
      <c r="L31" s="363">
        <f t="shared" si="1"/>
        <v>9980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9330</v>
      </c>
      <c r="J34" s="366">
        <f t="shared" si="7"/>
        <v>0</v>
      </c>
      <c r="K34" s="366">
        <f t="shared" si="7"/>
        <v>0</v>
      </c>
      <c r="L34" s="430">
        <f t="shared" si="1"/>
        <v>9980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43395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ЛЮБОМИР ДИМИТРОВ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43395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ЛЮБОМИР ДИМИТРОВ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10949</v>
      </c>
      <c r="D6" s="454">
        <f aca="true" t="shared" si="0" ref="D6:D15">C6-E6</f>
        <v>0</v>
      </c>
      <c r="E6" s="453">
        <f>'1-Баланс'!G95</f>
        <v>10949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9980</v>
      </c>
      <c r="D7" s="454">
        <f t="shared" si="0"/>
        <v>9330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707</v>
      </c>
      <c r="D8" s="454">
        <f t="shared" si="0"/>
        <v>0</v>
      </c>
      <c r="E8" s="453">
        <f>ABS('2-Отчет за доходите'!C44)-ABS('2-Отчет за доходите'!G44)</f>
        <v>707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182</v>
      </c>
      <c r="D9" s="454">
        <f t="shared" si="0"/>
        <v>0</v>
      </c>
      <c r="E9" s="453">
        <f>'3-Отчет за паричния поток'!C45</f>
        <v>182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213</v>
      </c>
      <c r="D10" s="454">
        <f t="shared" si="0"/>
        <v>0</v>
      </c>
      <c r="E10" s="453">
        <f>'3-Отчет за паричния поток'!C46</f>
        <v>213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9980</v>
      </c>
      <c r="D11" s="454">
        <f t="shared" si="0"/>
        <v>0</v>
      </c>
      <c r="E11" s="453">
        <f>'4-Отчет за собствения капитал'!L34</f>
        <v>9980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0.7184959349593496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0.07084168336673347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0.7296181630546955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0.06457210704173898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3.498233215547703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0.4086687306501548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0.4086687306501548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0.21981424148606812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0.21981424148606812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0.09324362740452952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0.08987122111608366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0.09709418837675352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0.0885012329893141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720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0.07214428857715431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0.7272727272727273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1.3458333333333334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10529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10553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170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183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213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213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396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10949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8623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8623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707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9330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9980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394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59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48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516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969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969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10949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163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90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264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283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707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283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707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707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707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990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809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175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984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6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990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990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990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1168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-268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-164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-90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635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-82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-521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-604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31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182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213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213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9533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9533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707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-910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-910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9330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9330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10183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10183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707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-910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-910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9980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9980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2018-04-23T08:05:02Z</cp:lastPrinted>
  <dcterms:created xsi:type="dcterms:W3CDTF">2006-09-16T00:00:00Z</dcterms:created>
  <dcterms:modified xsi:type="dcterms:W3CDTF">2018-10-22T08:48:36Z</dcterms:modified>
  <cp:category/>
  <cp:version/>
  <cp:contentType/>
  <cp:contentStatus/>
</cp:coreProperties>
</file>