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2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<sst xmlns="http://schemas.openxmlformats.org/spreadsheetml/2006/main" count="4170" uniqueCount="973">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</sst>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43646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43703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-0.4879708383961118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-0.1367288574152254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-0.13757193751712798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-0.06635603582168467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0.6684716721894448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1.8346879916098584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1.7710409019402202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0.9166229680125852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0.024318300996329312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0.293509272467903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0.13598360926605202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0.3217881222868754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0.9938717145580825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0.48233700142097086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337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0.011473512188478823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0.09079917785032039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38.870838881491345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3156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852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269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4430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14033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18186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32532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128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4172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106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803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8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7777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13035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336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895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27990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60522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35026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-6420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-7472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-4016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-10436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29372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1958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12600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336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12936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13936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615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222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6443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3962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945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675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451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7242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14522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604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130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15256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60522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619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5013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414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4497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756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724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12025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337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12373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12373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12373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7932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295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8230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22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8271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4102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8271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4102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4102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86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4016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12373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8935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-5389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-4695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-1178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-16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-49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-2393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-349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-93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191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80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-191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2842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-374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-116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2328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-256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627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-4016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-11488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-11488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-4016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29372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29372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-86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1958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1958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13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34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42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89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371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73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445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534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2732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140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479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6908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14066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923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4239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19228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35805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2732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140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479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6908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14066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923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4239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19228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35805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82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238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25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47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395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11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7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19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414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288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1880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85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210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15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2478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33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911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98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1042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3520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288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1880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85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210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15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2478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33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911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98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1042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3520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3156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852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55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269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4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4430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14033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4141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18186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32285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128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32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96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4172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106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803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11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7785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7785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13035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13282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128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32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96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4172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106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803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11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7785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7785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13035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13035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12600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336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289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12936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146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57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615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615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222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222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6297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3962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945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451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212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675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7242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14522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28458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146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57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615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615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222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222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6297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3962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945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451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212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675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7242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14522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14522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12600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336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289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12936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13936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3156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852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55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269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4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4430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5348</v>
      </c>
      <c r="E21" s="84" t="s">
        <v>58</v>
      </c>
      <c r="F21" s="87" t="s">
        <v>59</v>
      </c>
      <c r="G21" s="188">
        <v>8565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14033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35026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v>4141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18186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-6420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1167-115</f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-7472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4321</v>
      </c>
      <c r="E33" s="191" t="s">
        <v>101</v>
      </c>
      <c r="F33" s="87" t="s">
        <v>102</v>
      </c>
      <c r="G33" s="188">
        <v>-4016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-10436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29372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1958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12600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336</v>
      </c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12936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32532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13936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</v>
      </c>
      <c r="D59" s="188">
        <v>4</v>
      </c>
      <c r="E59" s="192" t="s">
        <v>180</v>
      </c>
      <c r="F59" s="473" t="s">
        <v>181</v>
      </c>
      <c r="G59" s="188">
        <v>615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222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41</v>
      </c>
      <c r="E61" s="191" t="s">
        <v>188</v>
      </c>
      <c r="F61" s="87" t="s">
        <v>189</v>
      </c>
      <c r="G61" s="564">
        <f>SUM(G62:G68)</f>
        <v>6443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146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88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>
        <v>30</v>
      </c>
      <c r="D64" s="187"/>
      <c r="E64" s="84" t="s">
        <v>199</v>
      </c>
      <c r="F64" s="87" t="s">
        <v>200</v>
      </c>
      <c r="G64" s="188">
        <v>3962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76</v>
      </c>
      <c r="D65" s="567">
        <f>SUM(D59:D64)</f>
        <v>45</v>
      </c>
      <c r="E65" s="84" t="s">
        <v>201</v>
      </c>
      <c r="F65" s="87" t="s">
        <v>202</v>
      </c>
      <c r="G65" s="188">
        <v>176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945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675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128</v>
      </c>
      <c r="D68" s="188">
        <v>827</v>
      </c>
      <c r="E68" s="84" t="s">
        <v>212</v>
      </c>
      <c r="F68" s="87" t="s">
        <v>213</v>
      </c>
      <c r="G68" s="188">
        <v>451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4172</v>
      </c>
      <c r="D69" s="188">
        <v>3929</v>
      </c>
      <c r="E69" s="192" t="s">
        <v>79</v>
      </c>
      <c r="F69" s="87" t="s">
        <v>216</v>
      </c>
      <c r="G69" s="188">
        <v>7242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106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803</v>
      </c>
      <c r="D71" s="188">
        <v>255</v>
      </c>
      <c r="E71" s="461" t="s">
        <v>47</v>
      </c>
      <c r="F71" s="89" t="s">
        <v>223</v>
      </c>
      <c r="G71" s="566">
        <f>G59+G60+G61+G69+G70</f>
        <v>14522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8</v>
      </c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7777</v>
      </c>
      <c r="D75" s="188">
        <f>13+2656-21+5759+1</f>
        <v>8408</v>
      </c>
      <c r="E75" s="472" t="s">
        <v>160</v>
      </c>
      <c r="F75" s="89" t="s">
        <v>233</v>
      </c>
      <c r="G75" s="465">
        <v>604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13035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130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15256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336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371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895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27990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60522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60522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43703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619</v>
      </c>
      <c r="D12" s="307">
        <v>520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5013</v>
      </c>
      <c r="D13" s="307">
        <v>4934</v>
      </c>
      <c r="E13" s="185" t="s">
        <v>281</v>
      </c>
      <c r="F13" s="231" t="s">
        <v>282</v>
      </c>
      <c r="G13" s="307">
        <v>3</v>
      </c>
      <c r="H13" s="307">
        <v>2</v>
      </c>
    </row>
    <row r="14" spans="1:8" ht="15.75">
      <c r="A14" s="185" t="s">
        <v>283</v>
      </c>
      <c r="B14" s="181" t="s">
        <v>284</v>
      </c>
      <c r="C14" s="307">
        <v>414</v>
      </c>
      <c r="D14" s="307">
        <v>456</v>
      </c>
      <c r="E14" s="236" t="s">
        <v>285</v>
      </c>
      <c r="F14" s="231" t="s">
        <v>286</v>
      </c>
      <c r="G14" s="307">
        <v>7932</v>
      </c>
      <c r="H14" s="307">
        <v>7335</v>
      </c>
    </row>
    <row r="15" spans="1:8" ht="15.75">
      <c r="A15" s="185" t="s">
        <v>287</v>
      </c>
      <c r="B15" s="181" t="s">
        <v>288</v>
      </c>
      <c r="C15" s="307">
        <v>4497</v>
      </c>
      <c r="D15" s="307">
        <v>4165</v>
      </c>
      <c r="E15" s="236" t="s">
        <v>79</v>
      </c>
      <c r="F15" s="231" t="s">
        <v>289</v>
      </c>
      <c r="G15" s="307">
        <v>295</v>
      </c>
      <c r="H15" s="307">
        <v>13</v>
      </c>
    </row>
    <row r="16" spans="1:8" ht="15.75">
      <c r="A16" s="185" t="s">
        <v>290</v>
      </c>
      <c r="B16" s="181" t="s">
        <v>291</v>
      </c>
      <c r="C16" s="307">
        <v>756</v>
      </c>
      <c r="D16" s="307">
        <v>697</v>
      </c>
      <c r="E16" s="227" t="s">
        <v>52</v>
      </c>
      <c r="F16" s="255" t="s">
        <v>292</v>
      </c>
      <c r="G16" s="597">
        <f>SUM(G12:G15)</f>
        <v>8230</v>
      </c>
      <c r="H16" s="598">
        <f>SUM(H12:H15)</f>
        <v>7350</v>
      </c>
    </row>
    <row r="17" spans="1:8" ht="31.5">
      <c r="A17" s="185" t="s">
        <v>293</v>
      </c>
      <c r="B17" s="181" t="s">
        <v>294</v>
      </c>
      <c r="C17" s="307">
        <v>2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22</v>
      </c>
      <c r="H18" s="608">
        <v>32</v>
      </c>
    </row>
    <row r="19" spans="1:8" ht="15.75">
      <c r="A19" s="185" t="s">
        <v>299</v>
      </c>
      <c r="B19" s="181" t="s">
        <v>300</v>
      </c>
      <c r="C19" s="307">
        <v>724</v>
      </c>
      <c r="D19" s="307">
        <v>266</v>
      </c>
      <c r="E19" s="185" t="s">
        <v>301</v>
      </c>
      <c r="F19" s="228" t="s">
        <v>302</v>
      </c>
      <c r="G19" s="307">
        <v>2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12025</v>
      </c>
      <c r="D22" s="598">
        <f>SUM(D12:D18)+D19</f>
        <v>11038</v>
      </c>
      <c r="E22" s="185" t="s">
        <v>309</v>
      </c>
      <c r="F22" s="228" t="s">
        <v>310</v>
      </c>
      <c r="G22" s="307">
        <v>19</v>
      </c>
      <c r="H22" s="307">
        <v>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13</v>
      </c>
    </row>
    <row r="25" spans="1:8" ht="31.5">
      <c r="A25" s="185" t="s">
        <v>316</v>
      </c>
      <c r="B25" s="228" t="s">
        <v>317</v>
      </c>
      <c r="C25" s="307">
        <v>337</v>
      </c>
      <c r="D25" s="307">
        <v>162</v>
      </c>
      <c r="E25" s="185" t="s">
        <v>318</v>
      </c>
      <c r="F25" s="228" t="s">
        <v>319</v>
      </c>
      <c r="G25" s="307"/>
      <c r="H25" s="307">
        <f>29+1</f>
        <v>30</v>
      </c>
    </row>
    <row r="26" spans="1:8" ht="31.5">
      <c r="A26" s="185" t="s">
        <v>320</v>
      </c>
      <c r="B26" s="228" t="s">
        <v>321</v>
      </c>
      <c r="C26" s="307"/>
      <c r="D26" s="307">
        <v>2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</v>
      </c>
      <c r="D27" s="307">
        <f>61+1</f>
        <v>62</v>
      </c>
      <c r="E27" s="227" t="s">
        <v>104</v>
      </c>
      <c r="F27" s="229" t="s">
        <v>326</v>
      </c>
      <c r="G27" s="597">
        <f>SUM(G22:G26)</f>
        <v>19</v>
      </c>
      <c r="H27" s="598">
        <f>SUM(H22:H26)</f>
        <v>60</v>
      </c>
    </row>
    <row r="28" spans="1:8" ht="15.75">
      <c r="A28" s="185" t="s">
        <v>79</v>
      </c>
      <c r="B28" s="228" t="s">
        <v>327</v>
      </c>
      <c r="C28" s="307">
        <v>8</v>
      </c>
      <c r="D28" s="307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348</v>
      </c>
      <c r="D29" s="598">
        <f>SUM(D25:D28)</f>
        <v>237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12373</v>
      </c>
      <c r="D31" s="604">
        <f>D29+D22</f>
        <v>11275</v>
      </c>
      <c r="E31" s="242" t="s">
        <v>800</v>
      </c>
      <c r="F31" s="257" t="s">
        <v>331</v>
      </c>
      <c r="G31" s="244">
        <f>G16+G18+G27</f>
        <v>8271</v>
      </c>
      <c r="H31" s="245">
        <f>H16+H18+H27</f>
        <v>7442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4102</v>
      </c>
      <c r="H33" s="598">
        <f>IF((D31-H31)&gt;0,D31-H31,0)</f>
        <v>3833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12373</v>
      </c>
      <c r="D36" s="606">
        <f>D31-D34+D35</f>
        <v>11275</v>
      </c>
      <c r="E36" s="253" t="s">
        <v>346</v>
      </c>
      <c r="F36" s="247" t="s">
        <v>347</v>
      </c>
      <c r="G36" s="258">
        <f>G35-G34+G31</f>
        <v>8271</v>
      </c>
      <c r="H36" s="259">
        <f>H35-H34+H31</f>
        <v>7442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4102</v>
      </c>
      <c r="H37" s="245">
        <f>IF((D36-H36)&gt;0,D36-H36,0)</f>
        <v>3833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4102</v>
      </c>
      <c r="H42" s="235">
        <f>IF(H37&gt;0,IF(D38+H37&lt;0,0,D38+H37),IF(D37-D38&lt;0,D38-D37,0))</f>
        <v>3833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86</v>
      </c>
      <c r="H43" s="607">
        <v>35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4016</v>
      </c>
      <c r="H44" s="259">
        <f>IF(D42=0,IF(H42-H43&gt;0,H42-H43+D43,0),IF(D42-D43&lt;0,D43-D42+H43,0))</f>
        <v>3798</v>
      </c>
    </row>
    <row r="45" spans="1:8" ht="16.5" thickBot="1">
      <c r="A45" s="261" t="s">
        <v>371</v>
      </c>
      <c r="B45" s="262" t="s">
        <v>372</v>
      </c>
      <c r="C45" s="599">
        <f>C36+C38+C42</f>
        <v>12373</v>
      </c>
      <c r="D45" s="600">
        <f>D36+D38+D42</f>
        <v>11275</v>
      </c>
      <c r="E45" s="261" t="s">
        <v>373</v>
      </c>
      <c r="F45" s="263" t="s">
        <v>374</v>
      </c>
      <c r="G45" s="599">
        <f>G42+G36</f>
        <v>12373</v>
      </c>
      <c r="H45" s="600">
        <f>H42+H36</f>
        <v>11275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43703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37">
      <selection activeCell="B56" sqref="B56:E5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8935</v>
      </c>
      <c r="D11" s="188">
        <v>7196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-5389</v>
      </c>
      <c r="D12" s="188">
        <v>-4176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-4695</v>
      </c>
      <c r="D14" s="188">
        <v>-4496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-1178</v>
      </c>
      <c r="D15" s="188">
        <v>-820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</v>
      </c>
      <c r="D16" s="188">
        <v>-27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-49</v>
      </c>
      <c r="D20" s="188">
        <v>-31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-2393</v>
      </c>
      <c r="D21" s="627">
        <f>SUM(D11:D20)</f>
        <v>-2354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-20-329</f>
        <v>-349</v>
      </c>
      <c r="D23" s="188">
        <f>-22-282</f>
        <v>-304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-93</v>
      </c>
      <c r="D25" s="188">
        <v>-345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</v>
      </c>
      <c r="D26" s="188">
        <v>156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191</v>
      </c>
      <c r="D29" s="188">
        <v>853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80</v>
      </c>
      <c r="D32" s="188">
        <v>-324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-191</v>
      </c>
      <c r="D33" s="627">
        <f>SUM(D23:D32)</f>
        <v>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2842</v>
      </c>
      <c r="D37" s="188">
        <v>953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-374</v>
      </c>
      <c r="D38" s="188">
        <v>-86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-116</v>
      </c>
      <c r="D39" s="188">
        <v>-104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-24</v>
      </c>
      <c r="D40" s="188">
        <f>-138-2</f>
        <v>-140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166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2328</v>
      </c>
      <c r="D43" s="629">
        <f>SUM(D35:D42)</f>
        <v>789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-256</v>
      </c>
      <c r="D44" s="298">
        <f>D43+D33+D21</f>
        <v>-1527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627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371</v>
      </c>
      <c r="D46" s="302">
        <f>D45+D44</f>
        <v>329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>
        <v>329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43703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-4016</v>
      </c>
      <c r="K18" s="554"/>
      <c r="L18" s="553">
        <f t="shared" si="1"/>
        <v>-4016</v>
      </c>
      <c r="M18" s="607">
        <v>-86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8565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-11488</v>
      </c>
      <c r="K31" s="621">
        <f t="shared" si="6"/>
        <v>0</v>
      </c>
      <c r="L31" s="553">
        <f t="shared" si="1"/>
        <v>29372</v>
      </c>
      <c r="M31" s="622">
        <f t="shared" si="6"/>
        <v>1958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-11488</v>
      </c>
      <c r="K34" s="556">
        <f t="shared" si="7"/>
        <v>0</v>
      </c>
      <c r="L34" s="619">
        <f t="shared" si="1"/>
        <v>29372</v>
      </c>
      <c r="M34" s="557">
        <f>M31+M32+M33</f>
        <v>1958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43703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6" sqref="M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82</v>
      </c>
      <c r="M12" s="319"/>
      <c r="N12" s="320">
        <f aca="true" t="shared" si="4" ref="N12:N41">K12+L12-M12</f>
        <v>288</v>
      </c>
      <c r="O12" s="319"/>
      <c r="P12" s="319"/>
      <c r="Q12" s="320">
        <f t="shared" si="0"/>
        <v>288</v>
      </c>
      <c r="R12" s="331">
        <f t="shared" si="1"/>
        <v>3156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13</v>
      </c>
      <c r="F13" s="319"/>
      <c r="G13" s="320">
        <f t="shared" si="2"/>
        <v>2732</v>
      </c>
      <c r="H13" s="319"/>
      <c r="I13" s="319"/>
      <c r="J13" s="320">
        <f t="shared" si="3"/>
        <v>2732</v>
      </c>
      <c r="K13" s="319">
        <v>1642</v>
      </c>
      <c r="L13" s="319">
        <v>238</v>
      </c>
      <c r="M13" s="319"/>
      <c r="N13" s="320">
        <f t="shared" si="4"/>
        <v>1880</v>
      </c>
      <c r="O13" s="319"/>
      <c r="P13" s="319"/>
      <c r="Q13" s="320">
        <f t="shared" si="0"/>
        <v>1880</v>
      </c>
      <c r="R13" s="331">
        <f t="shared" si="1"/>
        <v>852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34</v>
      </c>
      <c r="F15" s="319"/>
      <c r="G15" s="320">
        <f t="shared" si="2"/>
        <v>140</v>
      </c>
      <c r="H15" s="319"/>
      <c r="I15" s="319"/>
      <c r="J15" s="320">
        <f t="shared" si="3"/>
        <v>140</v>
      </c>
      <c r="K15" s="319">
        <v>60</v>
      </c>
      <c r="L15" s="319">
        <v>25</v>
      </c>
      <c r="M15" s="319"/>
      <c r="N15" s="320">
        <f t="shared" si="4"/>
        <v>85</v>
      </c>
      <c r="O15" s="319"/>
      <c r="P15" s="319"/>
      <c r="Q15" s="320">
        <f t="shared" si="0"/>
        <v>85</v>
      </c>
      <c r="R15" s="331">
        <f t="shared" si="1"/>
        <v>55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42</v>
      </c>
      <c r="F16" s="319"/>
      <c r="G16" s="320">
        <f t="shared" si="2"/>
        <v>479</v>
      </c>
      <c r="H16" s="319"/>
      <c r="I16" s="319"/>
      <c r="J16" s="320">
        <f t="shared" si="3"/>
        <v>479</v>
      </c>
      <c r="K16" s="319">
        <v>163</v>
      </c>
      <c r="L16" s="319">
        <v>47</v>
      </c>
      <c r="M16" s="319"/>
      <c r="N16" s="320">
        <f t="shared" si="4"/>
        <v>210</v>
      </c>
      <c r="O16" s="319"/>
      <c r="P16" s="319"/>
      <c r="Q16" s="320">
        <f t="shared" si="0"/>
        <v>210</v>
      </c>
      <c r="R16" s="331">
        <f t="shared" si="1"/>
        <v>269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/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12</v>
      </c>
      <c r="L18" s="319">
        <v>3</v>
      </c>
      <c r="M18" s="319"/>
      <c r="N18" s="320">
        <f t="shared" si="4"/>
        <v>15</v>
      </c>
      <c r="O18" s="319"/>
      <c r="P18" s="319"/>
      <c r="Q18" s="320">
        <f t="shared" si="0"/>
        <v>15</v>
      </c>
      <c r="R18" s="331">
        <f t="shared" si="1"/>
        <v>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89</v>
      </c>
      <c r="F19" s="321">
        <f>SUM(F11:F18)</f>
        <v>0</v>
      </c>
      <c r="G19" s="320">
        <f t="shared" si="2"/>
        <v>6908</v>
      </c>
      <c r="H19" s="321">
        <f>SUM(H11:H18)</f>
        <v>0</v>
      </c>
      <c r="I19" s="321">
        <f>SUM(I11:I18)</f>
        <v>0</v>
      </c>
      <c r="J19" s="320">
        <f t="shared" si="3"/>
        <v>6908</v>
      </c>
      <c r="K19" s="321">
        <f>SUM(K11:K18)</f>
        <v>2083</v>
      </c>
      <c r="L19" s="321">
        <f>SUM(L11:L18)</f>
        <v>395</v>
      </c>
      <c r="M19" s="321">
        <f>SUM(M11:M18)</f>
        <v>0</v>
      </c>
      <c r="N19" s="320">
        <f t="shared" si="4"/>
        <v>2478</v>
      </c>
      <c r="O19" s="321">
        <f>SUM(O11:O18)</f>
        <v>0</v>
      </c>
      <c r="P19" s="321">
        <f>SUM(P11:P18)</f>
        <v>0</v>
      </c>
      <c r="Q19" s="320">
        <f t="shared" si="0"/>
        <v>2478</v>
      </c>
      <c r="R19" s="331">
        <f t="shared" si="1"/>
        <v>4430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371</v>
      </c>
      <c r="F23" s="319"/>
      <c r="G23" s="320">
        <f t="shared" si="2"/>
        <v>14066</v>
      </c>
      <c r="H23" s="319"/>
      <c r="I23" s="319"/>
      <c r="J23" s="320">
        <f t="shared" si="3"/>
        <v>14066</v>
      </c>
      <c r="K23" s="319">
        <v>32</v>
      </c>
      <c r="L23" s="319">
        <v>1</v>
      </c>
      <c r="M23" s="319"/>
      <c r="N23" s="320">
        <f t="shared" si="4"/>
        <v>33</v>
      </c>
      <c r="O23" s="319"/>
      <c r="P23" s="319"/>
      <c r="Q23" s="320">
        <f t="shared" si="0"/>
        <v>33</v>
      </c>
      <c r="R23" s="331">
        <f t="shared" si="1"/>
        <v>14033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1</v>
      </c>
      <c r="F24" s="319"/>
      <c r="G24" s="320">
        <f t="shared" si="2"/>
        <v>923</v>
      </c>
      <c r="H24" s="319"/>
      <c r="I24" s="319"/>
      <c r="J24" s="320">
        <f t="shared" si="3"/>
        <v>923</v>
      </c>
      <c r="K24" s="319">
        <v>900</v>
      </c>
      <c r="L24" s="319">
        <v>11</v>
      </c>
      <c r="M24" s="319"/>
      <c r="N24" s="320">
        <f t="shared" si="4"/>
        <v>911</v>
      </c>
      <c r="O24" s="319"/>
      <c r="P24" s="319"/>
      <c r="Q24" s="320">
        <f t="shared" si="0"/>
        <v>911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v>73</v>
      </c>
      <c r="F26" s="319"/>
      <c r="G26" s="320">
        <f t="shared" si="2"/>
        <v>4239</v>
      </c>
      <c r="H26" s="319"/>
      <c r="I26" s="319"/>
      <c r="J26" s="320">
        <f t="shared" si="3"/>
        <v>4239</v>
      </c>
      <c r="K26" s="319">
        <v>91</v>
      </c>
      <c r="L26" s="319">
        <v>7</v>
      </c>
      <c r="M26" s="319"/>
      <c r="N26" s="320">
        <f t="shared" si="4"/>
        <v>98</v>
      </c>
      <c r="O26" s="319"/>
      <c r="P26" s="319"/>
      <c r="Q26" s="320">
        <f t="shared" si="0"/>
        <v>98</v>
      </c>
      <c r="R26" s="331">
        <f t="shared" si="1"/>
        <v>4141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445</v>
      </c>
      <c r="F27" s="323">
        <f t="shared" si="5"/>
        <v>0</v>
      </c>
      <c r="G27" s="324">
        <f t="shared" si="2"/>
        <v>19228</v>
      </c>
      <c r="H27" s="323">
        <f t="shared" si="5"/>
        <v>0</v>
      </c>
      <c r="I27" s="323">
        <f t="shared" si="5"/>
        <v>0</v>
      </c>
      <c r="J27" s="324">
        <f t="shared" si="3"/>
        <v>19228</v>
      </c>
      <c r="K27" s="323">
        <f t="shared" si="5"/>
        <v>1023</v>
      </c>
      <c r="L27" s="323">
        <f t="shared" si="5"/>
        <v>19</v>
      </c>
      <c r="M27" s="323">
        <f t="shared" si="5"/>
        <v>0</v>
      </c>
      <c r="N27" s="324">
        <f t="shared" si="4"/>
        <v>1042</v>
      </c>
      <c r="O27" s="323">
        <f t="shared" si="5"/>
        <v>0</v>
      </c>
      <c r="P27" s="323">
        <f t="shared" si="5"/>
        <v>0</v>
      </c>
      <c r="Q27" s="324">
        <f t="shared" si="0"/>
        <v>1042</v>
      </c>
      <c r="R27" s="334">
        <f t="shared" si="1"/>
        <v>18186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534</v>
      </c>
      <c r="F42" s="340">
        <f aca="true" t="shared" si="11" ref="F42:R42">F19+F20+F21+F27+F40+F41</f>
        <v>0</v>
      </c>
      <c r="G42" s="340">
        <f t="shared" si="11"/>
        <v>35805</v>
      </c>
      <c r="H42" s="340">
        <f t="shared" si="11"/>
        <v>0</v>
      </c>
      <c r="I42" s="340">
        <f t="shared" si="11"/>
        <v>0</v>
      </c>
      <c r="J42" s="340">
        <f t="shared" si="11"/>
        <v>35805</v>
      </c>
      <c r="K42" s="340">
        <f t="shared" si="11"/>
        <v>3106</v>
      </c>
      <c r="L42" s="340">
        <f t="shared" si="11"/>
        <v>414</v>
      </c>
      <c r="M42" s="340">
        <f t="shared" si="11"/>
        <v>0</v>
      </c>
      <c r="N42" s="340">
        <f t="shared" si="11"/>
        <v>3520</v>
      </c>
      <c r="O42" s="340">
        <f t="shared" si="11"/>
        <v>0</v>
      </c>
      <c r="P42" s="340">
        <f t="shared" si="11"/>
        <v>0</v>
      </c>
      <c r="Q42" s="340">
        <f t="shared" si="11"/>
        <v>3520</v>
      </c>
      <c r="R42" s="341">
        <f t="shared" si="11"/>
        <v>32285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43703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1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128</v>
      </c>
      <c r="D26" s="353">
        <f>SUM(D27:D29)</f>
        <v>128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32</v>
      </c>
      <c r="D27" s="359">
        <v>32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96</v>
      </c>
      <c r="D28" s="359">
        <v>96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4172</v>
      </c>
      <c r="D30" s="359">
        <v>4172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106</v>
      </c>
      <c r="D31" s="359">
        <v>106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803</v>
      </c>
      <c r="D32" s="359">
        <v>803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11</v>
      </c>
      <c r="D36" s="359">
        <v>11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7785</v>
      </c>
      <c r="D40" s="353">
        <f>SUM(D41:D44)</f>
        <v>7785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8+7777</f>
        <v>7785</v>
      </c>
      <c r="D44" s="359">
        <v>7785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13035</v>
      </c>
      <c r="D45" s="429">
        <f>D26+D30+D31+D33+D32+D34+D35+D40</f>
        <v>13035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13282</v>
      </c>
      <c r="D46" s="435">
        <f>D45+D23+D21+D11</f>
        <v>13035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12600</v>
      </c>
      <c r="D64" s="188"/>
      <c r="E64" s="127">
        <f t="shared" si="1"/>
        <v>12600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336</v>
      </c>
      <c r="D66" s="188"/>
      <c r="E66" s="127">
        <f t="shared" si="1"/>
        <v>336</v>
      </c>
      <c r="F66" s="187"/>
    </row>
    <row r="67" spans="1:6" ht="15.75">
      <c r="A67" s="361" t="s">
        <v>684</v>
      </c>
      <c r="B67" s="126" t="s">
        <v>685</v>
      </c>
      <c r="C67" s="188">
        <v>289</v>
      </c>
      <c r="D67" s="188"/>
      <c r="E67" s="127">
        <f t="shared" si="1"/>
        <v>289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12936</v>
      </c>
      <c r="D68" s="426">
        <f>D54+D58+D63+D64+D65+D66</f>
        <v>0</v>
      </c>
      <c r="E68" s="427">
        <f t="shared" si="1"/>
        <v>12936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146</v>
      </c>
      <c r="D73" s="128">
        <f>SUM(D74:D76)</f>
        <v>146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57</v>
      </c>
      <c r="D74" s="188">
        <v>57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89</v>
      </c>
      <c r="D76" s="188">
        <v>89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615</v>
      </c>
      <c r="D77" s="129">
        <f>D78+D80</f>
        <v>615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615</v>
      </c>
      <c r="D78" s="188">
        <v>615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222</v>
      </c>
      <c r="D82" s="129">
        <f>SUM(D83:D86)</f>
        <v>222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222</v>
      </c>
      <c r="D86" s="188">
        <v>222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6297</v>
      </c>
      <c r="D87" s="125">
        <f>SUM(D88:D92)+D96</f>
        <v>6297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88</v>
      </c>
      <c r="D88" s="188">
        <v>88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3962</v>
      </c>
      <c r="D89" s="188">
        <v>3962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176</v>
      </c>
      <c r="D90" s="188">
        <v>176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945</v>
      </c>
      <c r="D91" s="188">
        <v>945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451</v>
      </c>
      <c r="D92" s="129">
        <f>SUM(D93:D95)</f>
        <v>451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212</v>
      </c>
      <c r="D94" s="188">
        <v>212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239</v>
      </c>
      <c r="D95" s="188">
        <v>239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675</v>
      </c>
      <c r="D96" s="188">
        <v>675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7242</v>
      </c>
      <c r="D97" s="188">
        <v>7242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14522</v>
      </c>
      <c r="D98" s="424">
        <f>D87+D82+D77+D73+D97</f>
        <v>14522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28458</v>
      </c>
      <c r="D99" s="418">
        <f>D98+D70+D68</f>
        <v>14522</v>
      </c>
      <c r="E99" s="418">
        <f>E98+E70+E68</f>
        <v>13936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43703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6" sqref="H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43703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30.06.2019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60522</v>
      </c>
      <c r="D6" s="642">
        <f aca="true" t="shared" si="0" ref="D6:D15">C6-E6</f>
        <v>0</v>
      </c>
      <c r="E6" s="641">
        <f>'1-Баланс'!G95</f>
        <v>60522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29372</v>
      </c>
      <c r="D7" s="642">
        <f t="shared" si="0"/>
        <v>24590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-4016</v>
      </c>
      <c r="D8" s="642">
        <f t="shared" si="0"/>
        <v>0</v>
      </c>
      <c r="E8" s="641">
        <f>ABS('2-Отчет за доходите'!C44)-ABS('2-Отчет за доходите'!G44)</f>
        <v>-4016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0</v>
      </c>
      <c r="E9" s="641">
        <f>'3-Отчет за паричния поток'!C45</f>
        <v>627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371</v>
      </c>
      <c r="D10" s="642">
        <f t="shared" si="0"/>
        <v>0</v>
      </c>
      <c r="E10" s="641">
        <f>'3-Отчет за паричния поток'!C46</f>
        <v>371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29372</v>
      </c>
      <c r="D11" s="642">
        <f t="shared" si="0"/>
        <v>0</v>
      </c>
      <c r="E11" s="641">
        <f>'4-Отчет за собствения капитал'!L34</f>
        <v>29372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2019-08-29T16:55:52Z</dcterms:modified>
  <cp:category/>
  <cp:version/>
  <cp:contentType/>
  <cp:contentStatus/>
</cp:coreProperties>
</file>