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<sst xmlns="http://schemas.openxmlformats.org/spreadsheetml/2006/main" count="1068" uniqueCount="878">
  <si>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</si>
  <si>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</si>
  <si>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</si>
  <si>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</si>
  <si>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</si>
  <si>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</si>
  <si>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</si>
  <si>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</si>
  <si>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</si>
  <si>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</si>
  <si>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</si>
  <si>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</si>
  <si>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</si>
  <si>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</si>
  <si>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</si>
  <si>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</si>
  <si>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</si>
  <si>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</si>
  <si>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</si>
  <si>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</si>
  <si>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</si>
  <si>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</si>
  <si>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</si>
  <si>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</si>
  <si>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</si>
  <si>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</si>
  <si>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</si>
  <si>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</si>
  <si>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</si>
  <si>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</si>
  <si>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</si>
  <si>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</si>
  <si>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</si>
  <si>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</si>
  <si>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</si>
  <si>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</si>
  <si>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</si>
  <si>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</si>
  <si>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</si>
  <si>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</si>
  <si>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</si>
  <si>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</si>
  <si>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</si>
  <si>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</si>
  <si>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</si>
  <si>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</si>
  <si>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</si>
  <si>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</si>
  <si>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</si>
  <si>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</si>
  <si>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</si>
  <si>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</si>
  <si>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</si>
  <si>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</si>
  <si>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</si>
  <si>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</si>
  <si>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</si>
  <si>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</si>
  <si>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</si>
  <si>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</si>
  <si>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</si>
  <si>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</si>
  <si>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</si>
  <si>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</si>
  <si>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</si>
  <si>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</si>
  <si>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</si>
  <si>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</si>
  <si>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</si>
  <si>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</si>
  <si>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</si>
  <si>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</si>
  <si>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</si>
  <si>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</si>
  <si>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</si>
  <si>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</si>
  <si>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</si>
  <si>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</si>
  <si>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</si>
  <si>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</si>
  <si>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</si>
  <si>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</si>
  <si>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</si>
  <si>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</si>
  <si>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</si>
  <si>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</si>
  <si>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</si>
  <si>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</si>
  <si>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</si>
  <si>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</si>
  <si>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</si>
  <si>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</si>
  <si>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</si>
  <si>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</si>
  <si>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</si>
  <si>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</si>
  <si>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</si>
  <si>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</si>
  <si>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</si>
  <si>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</si>
  <si>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</si>
  <si>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</si>
  <si>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</si>
  <si>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</si>
  <si>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</si>
  <si>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</si>
  <si>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</si>
  <si>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</si>
  <si>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</si>
  <si>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</si>
  <si>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</si>
  <si>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</si>
  <si>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</si>
  <si>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</si>
  <si>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</si>
  <si>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</si>
  <si>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</si>
  <si>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</si>
  <si>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</si>
  <si>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</si>
  <si>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</si>
  <si>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</si>
  <si>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</si>
  <si>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</si>
  <si>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</si>
  <si>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</si>
  <si>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</si>
  <si>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</si>
  <si>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</si>
  <si>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</si>
  <si>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</si>
  <si>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</si>
  <si>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</si>
  <si>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</si>
  <si>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</si>
  <si>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</si>
  <si>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</si>
  <si>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</si>
  <si>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</si>
  <si>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</si>
  <si>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</si>
  <si>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</si>
  <si>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</si>
  <si>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</si>
  <si>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</si>
  <si>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</si>
  <si>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</si>
  <si>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</si>
  <si>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</si>
  <si>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</si>
  <si>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</si>
  <si>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</si>
  <si>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</si>
  <si>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</si>
  <si>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</si>
  <si>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</si>
  <si>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</si>
  <si>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</si>
  <si>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</si>
  <si>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</si>
  <si>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</si>
  <si>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</si>
  <si>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</si>
  <si>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</si>
  <si>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</si>
  <si>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</si>
  <si>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</si>
  <si>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</si>
  <si>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</si>
  <si>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</si>
  <si>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</si>
  <si>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</si>
  <si>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</si>
  <si>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</si>
  <si>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</si>
  <si>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</si>
  <si>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</si>
  <si>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</si>
  <si>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</si>
  <si>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</si>
  <si>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</si>
  <si>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</si>
  <si>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</si>
  <si>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</si>
  <si>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</si>
  <si>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</si>
  <si>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</si>
  <si>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</si>
  <si>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</si>
  <si>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</si>
  <si>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</si>
  <si>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</si>
  <si>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</si>
  <si>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</si>
  <si>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</si>
  <si>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</si>
  <si>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</si>
  <si>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</si>
  <si>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</si>
  <si>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</si>
  <si>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</si>
  <si>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</si>
  <si>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</si>
  <si>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</si>
  <si>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</si>
  <si>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</si>
  <si>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</si>
  <si>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</si>
  <si>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</si>
  <si>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</si>
  <si>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</si>
  <si>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</si>
  <si>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</si>
  <si>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</si>
  <si>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</si>
  <si>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</si>
  <si>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</si>
  <si>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</si>
  <si>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</si>
  <si>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</si>
  <si>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</si>
  <si>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</si>
  <si>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</si>
  <si>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</si>
  <si>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</si>
  <si>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</si>
  <si>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</si>
  <si>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</si>
  <si>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</si>
  <si>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</si>
  <si>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</si>
  <si>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</si>
  <si>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</si>
  <si>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</si>
  <si>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</si>
  <si>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</si>
  <si>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</si>
  <si>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</si>
  <si>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</si>
  <si>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</si>
  <si>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</si>
  <si>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</si>
  <si>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</si>
  <si>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</si>
  <si>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</si>
  <si>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</si>
  <si>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</si>
  <si>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</si>
  <si>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</si>
  <si>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</si>
  <si>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</si>
  <si>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</si>
  <si>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</si>
  <si>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</si>
  <si>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</si>
  <si>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</si>
  <si>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</si>
  <si>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</si>
  <si>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</si>
  <si>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</si>
  <si>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</si>
  <si>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</si>
  <si>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</si>
  <si>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</si>
  <si>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</si>
  <si>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</si>
  <si>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</si>
  <si>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</si>
  <si>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</si>
  <si>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</si>
  <si>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</si>
  <si>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</si>
  <si>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</si>
  <si>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</si>
  <si>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</si>
  <si>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</si>
  <si>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</si>
  <si>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</si>
  <si>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</si>
  <si>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</si>
  <si>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</si>
  <si>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</si>
  <si>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</si>
  <si>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</si>
  <si>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</si>
  <si>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</si>
  <si>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</si>
  <si>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</si>
  <si>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</si>
  <si>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</si>
  <si>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</si>
  <si>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</si>
  <si>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</si>
  <si>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</si>
  <si>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</si>
  <si>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</si>
  <si>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</si>
  <si>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</si>
  <si>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</si>
  <si>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</si>
  <si>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</si>
  <si>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</si>
  <si>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</si>
  <si>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</si>
  <si>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</si>
  <si>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</si>
  <si>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</si>
  <si>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</si>
  <si>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</si>
  <si>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</si>
  <si>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</si>
  <si>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</si>
  <si>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</si>
  <si>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</si>
  <si>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</si>
  <si>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</si>
  <si>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</si>
  <si>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</si>
  <si>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</si>
  <si>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</si>
  <si>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</si>
  <si>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</si>
  <si>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</si>
  <si>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</si>
  <si>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</si>
  <si>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</si>
  <si>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</si>
  <si>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</si>
  <si>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</si>
  <si>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</si>
  <si>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</si>
  <si>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</si>
  <si>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</si>
  <si>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</si>
  <si>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</si>
  <si>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</si>
  <si>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</si>
  <si>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</si>
  <si>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</si>
  <si>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</si>
  <si>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</si>
  <si>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</si>
  <si>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</si>
  <si>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</si>
  <si>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</si>
  <si>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</si>
  <si>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</si>
  <si>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</si>
  <si>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</si>
  <si>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</si>
  <si>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</si>
  <si>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</si>
  <si>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</si>
  <si>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</si>
  <si>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</si>
  <si>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</si>
  <si>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</si>
  <si>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</si>
  <si>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</si>
  <si>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</si>
  <si>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</si>
  <si>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</si>
  <si>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</si>
  <si>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</si>
  <si>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</si>
  <si>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</si>
  <si>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</si>
  <si>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</si>
  <si>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</si>
  <si>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</si>
  <si>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</si>
  <si>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</si>
  <si>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</si>
  <si>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</si>
  <si>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</si>
  <si>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</si>
  <si>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</si>
  <si>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</si>
  <si>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</si>
  <si>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</si>
  <si>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</si>
  <si>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</si>
  <si>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</si>
  <si>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</si>
  <si>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</si>
  <si>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</si>
  <si>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</si>
  <si>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</si>
  <si>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</si>
  <si>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</si>
  <si>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</si>
  <si>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</si>
  <si>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</si>
  <si>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</si>
  <si>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</si>
  <si>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</si>
  <si>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</si>
  <si>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</si>
  <si>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</si>
  <si>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</si>
  <si>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</si>
  <si>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</si>
  <si>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</si>
  <si>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</si>
  <si>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</si>
  <si>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</si>
  <si>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</si>
  <si>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</si>
  <si>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</si>
  <si>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</si>
  <si>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</si>
  <si>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</si>
  <si>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</si>
  <si>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</si>
  <si>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</si>
  <si>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</si>
  <si>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</si>
  <si>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</si>
  <si>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</si>
  <si>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</si>
  <si>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</si>
  <si>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</si>
  <si>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</si>
  <si>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</si>
  <si>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</si>
  <si>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</si>
  <si>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</si>
  <si>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</si>
  <si>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</si>
  <si>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</si>
  <si>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</si>
  <si>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</si>
  <si>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</si>
  <si>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</si>
  <si>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</si>
  <si>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</si>
  <si>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</si>
  <si>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</si>
  <si>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</si>
  <si>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</si>
  <si>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</si>
  <si>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</si>
  <si>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</si>
  <si>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</si>
  <si>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</si>
  <si>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</si>
  <si>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</si>
  <si>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</si>
  <si>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</si>
  <si>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</si>
  <si>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</si>
  <si>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</si>
  <si>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</si>
  <si>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</si>
  <si>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</si>
  <si>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</si>
  <si>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</si>
  <si>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</si>
  <si>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</si>
  <si>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</si>
  <si>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</si>
  <si>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</si>
  <si>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</si>
  <si>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</si>
  <si>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</si>
  <si>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</si>
  <si>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</si>
  <si>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</si>
  <si>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</si>
  <si>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</si>
  <si>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</si>
  <si>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</si>
  <si>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</si>
  <si>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</si>
  <si>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</si>
  <si>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</si>
  <si>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</si>
  <si>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</si>
  <si>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</si>
  <si>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</si>
  <si>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</si>
  <si>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</si>
  <si>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</si>
  <si>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</si>
  <si>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</si>
  <si>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</si>
  <si>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</si>
  <si>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</si>
  <si>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</si>
  <si>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</si>
  <si>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</si>
  <si>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</si>
  <si>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</si>
  <si>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</si>
  <si>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</si>
  <si>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</si>
  <si>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</si>
  <si>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</si>
  <si>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</si>
  <si>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</si>
  <si>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</si>
  <si>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</si>
  <si>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</si>
  <si>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</si>
  <si>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</si>
  <si>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</si>
  <si>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</si>
  <si>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</si>
  <si>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</si>
  <si>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</si>
  <si>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</si>
  <si>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</si>
  <si>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</si>
  <si>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</si>
  <si>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</si>
  <si>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</si>
  <si>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</si>
  <si>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</si>
  <si>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</si>
  <si>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</si>
  <si>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</si>
  <si>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</si>
  <si>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</si>
  <si>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</si>
  <si>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</si>
  <si>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</si>
  <si>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</si>
  <si>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</si>
  <si>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</si>
  <si>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</si>
  <si>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</si>
  <si>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</si>
  <si>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</si>
  <si>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</si>
  <si>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</si>
  <si>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</si>
  <si>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</si>
  <si>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</si>
  <si>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</si>
  <si>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</si>
  <si>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</si>
  <si>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</si>
  <si>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</si>
  <si>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</si>
  <si>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</si>
  <si>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</si>
  <si>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</si>
  <si>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</si>
  <si>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</si>
  <si>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</si>
  <si>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</si>
  <si>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</si>
  <si>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</si>
  <si>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</si>
  <si>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</si>
  <si>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</si>
  <si>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</si>
  <si>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</si>
  <si>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</si>
  <si>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</si>
  <si>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</si>
  <si>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</si>
  <si>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</si>
  <si>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</si>
  <si>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</si>
  <si>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</si>
  <si>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</si>
  <si>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</si>
  <si>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</si>
  <si>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</si>
  <si>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</si>
  <si>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</si>
  <si>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</si>
  <si>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</si>
  <si>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</si>
  <si>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</si>
  <si>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</si>
  <si>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</si>
  <si>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</si>
  <si>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</si>
  <si>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</si>
  <si>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</si>
  <si>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</si>
  <si>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</si>
  <si>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</si>
  <si>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</si>
  <si>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</si>
  <si>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</si>
  <si>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</si>
  <si>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</si>
  <si>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</si>
  <si>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</si>
  <si>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</si>
  <si>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</si>
  <si>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</si>
  <si>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</si>
  <si>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</si>
  <si>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</si>
  <si>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</si>
  <si>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</si>
  <si>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</si>
  <si>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</si>
  <si>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</si>
  <si>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</si>
  <si>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</si>
  <si>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</si>
  <si>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</si>
  <si>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</si>
  <si>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</si>
  <si>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</si>
  <si>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</si>
  <si>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</si>
  <si>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</si>
  <si>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</si>
  <si>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</si>
  <si>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</si>
  <si>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</si>
  <si>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</si>
  <si>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</si>
  <si>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</si>
  <si>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</si>
  <si>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</si>
  <si>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</si>
  <si>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</si>
  <si>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</si>
  <si>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</si>
  <si>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</si>
  <si>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</si>
  <si>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</si>
  <si>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</si>
  <si>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</si>
  <si>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</si>
  <si>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</si>
  <si>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</si>
  <si>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</si>
  <si>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</si>
  <si>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</si>
  <si>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</si>
  <si>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</si>
  <si>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</si>
  <si>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</si>
  <si>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</si>
  <si>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</si>
  <si>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</si>
  <si>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</si>
  <si>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</si>
  <si>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</si>
  <si>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</si>
  <si>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</si>
  <si>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</si>
  <si>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</si>
  <si>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</si>
  <si>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</si>
  <si>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</si>
  <si>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</si>
  <si>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</si>
  <si>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</si>
  <si>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</si>
  <si>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</si>
  <si>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</si>
  <si>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</si>
  <si>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</si>
  <si>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</si>
  <si>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</si>
  <si>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</si>
  <si>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</si>
  <si>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</si>
  <si>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</si>
  <si>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</si>
  <si>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</si>
  <si>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</si>
  <si>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</si>
  <si>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</si>
  <si>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</si>
  <si>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</si>
  <si>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</si>
  <si>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</si>
  <si>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</si>
  <si>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</si>
  <si>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</si>
  <si>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</si>
  <si>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</si>
  <si>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</si>
  <si>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</si>
  <si>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</si>
  <si>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</si>
  <si>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</si>
  <si>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</si>
  <si>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</si>
  <si>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</si>
  <si>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</si>
  <si>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</si>
  <si>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</si>
  <si>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</si>
  <si>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</si>
  <si>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</si>
  <si>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</si>
  <si>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</si>
  <si>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</si>
  <si>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</si>
  <si>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</si>
  <si>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</si>
  <si>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</si>
  <si>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</si>
  <si>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</si>
  <si>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</si>
  <si>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</si>
  <si>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</si>
  <si>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</si>
  <si>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</si>
  <si>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</si>
  <si>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</si>
  <si>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</si>
  <si>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</si>
  <si>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</si>
  <si>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</si>
  <si>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</si>
  <si>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</si>
  <si>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</si>
  <si>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</si>
  <si>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</si>
  <si>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</si>
  <si>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</si>
  <si>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</si>
  <si>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</si>
  <si>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</si>
  <si>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</si>
  <si>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</si>
  <si>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</si>
  <si>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</si>
  <si>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</si>
  <si>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</si>
  <si>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</si>
  <si>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</si>
  <si>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</si>
  <si>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</si>
  <si>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</si>
  <si>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</si>
  <si>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</si>
  <si>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</si>
  <si>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</si>
  <si>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</si>
  <si>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</si>
  <si>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</si>
  <si>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</si>
  <si>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</si>
  <si>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</si>
  <si>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</si>
  <si>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</si>
  <si>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</si>
  <si>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</si>
  <si>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</si>
  <si>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</si>
  <si>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</si>
  <si>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</si>
  <si>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</si>
  <si>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</si>
  <si>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</si>
  <si>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</si>
  <si>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</si>
  <si>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</si>
  <si>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</si>
  <si>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</si>
  <si>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</si>
  <si>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</si>
  <si>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</si>
  <si>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</si>
  <si>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</si>
  <si>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</si>
  <si>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</si>
  <si>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</si>
  <si>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</si>
  <si>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</si>
  <si>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</si>
  <si>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</si>
  <si>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</si>
  <si>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</si>
  <si>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</si>
  <si>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</si>
  <si>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</si>
  <si>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</si>
  <si>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</si>
  <si>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</si>
  <si>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</si>
  <si>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</si>
  <si>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</si>
  <si>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</si>
  <si>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</si>
  <si>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</si>
  <si>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</si>
  <si>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</si>
  <si>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</si>
  <si>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</si>
  <si>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</si>
  <si>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</si>
  <si>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</si>
  <si>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</si>
  <si>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</si>
  <si>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</si>
  <si>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</si>
  <si>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</si>
  <si>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</si>
  <si>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</si>
  <si>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</si>
  <si>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</si>
  <si>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</si>
  <si>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</si>
  <si>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</si>
  <si>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</si>
  <si>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</si>
  <si>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</si>
  <si>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</si>
  <si>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</si>
  <si>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</si>
  <si>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</si>
  <si>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</si>
  <si>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</si>
  <si>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</si>
  <si>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</si>
  <si>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</si>
  <si>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</si>
  <si>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</si>
  <si>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</si>
  <si>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</si>
  <si>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</si>
  <si>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</si>
  <si>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</si>
  <si>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</si>
  <si>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</si>
  <si>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</si>
  <si>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</si>
  <si>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</si>
  <si>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</si>
  <si>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</si>
  <si>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</si>
  <si>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</si>
  <si>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</si>
  <si>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</si>
  <si>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</si>
  <si>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</si>
  <si>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</si>
  <si>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</si>
  <si>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</si>
  <si>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</si>
  <si>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</si>
  <si>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</si>
  <si>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</si>
  <si>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</si>
  <si>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</si>
  <si>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</si>
  <si>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</si>
  <si>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</si>
  <si>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</si>
  <si>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</si>
  <si>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</si>
  <si>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</si>
  <si>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</si>
  <si>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</si>
  <si>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>неконсолидиран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</si>
  <si>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</si>
  <si>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</si>
  <si>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</si>
  <si>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</si>
  <si>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</si>
  <si>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</si>
  <si>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</si>
  <si>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</si>
  <si>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</si>
  <si>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</si>
  <si>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</si>
  <si>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неодитиран към 30.06.2012г.</t>
  </si>
  <si>
    <t xml:space="preserve">Дата на съставяне: 27.07.2012г.                         </t>
  </si>
  <si>
    <t>Дата на съставяне: 27.07.2012г.</t>
  </si>
  <si>
    <t xml:space="preserve">Дата  на съставяне: 27.07.2012г.                                                                                                                               </t>
  </si>
  <si>
    <t>27.07.2012г.</t>
  </si>
  <si>
    <t xml:space="preserve">Дата на съставяне: 27.07.2012г.                                     </t>
  </si>
  <si>
    <t>Дата на съставяне:27.07.2012г.</t>
  </si>
  <si>
    <t>Дата на съставяне: 27.07.2012г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</si>
</sst>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58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0</v>
      </c>
      <c r="B3" s="583"/>
      <c r="C3" s="583"/>
      <c r="D3" s="583"/>
      <c r="E3" s="462" t="s">
        <v>857</v>
      </c>
      <c r="F3" s="217" t="s">
        <v>1</v>
      </c>
      <c r="G3" s="172"/>
      <c r="H3" s="461">
        <v>123007916</v>
      </c>
    </row>
    <row r="4" spans="1:8" ht="15">
      <c r="A4" s="582" t="s">
        <v>2</v>
      </c>
      <c r="B4" s="588"/>
      <c r="C4" s="588"/>
      <c r="D4" s="588"/>
      <c r="E4" s="504" t="s">
        <v>858</v>
      </c>
      <c r="F4" s="584" t="s">
        <v>3</v>
      </c>
      <c r="G4" s="585"/>
      <c r="H4" s="461">
        <v>814</v>
      </c>
    </row>
    <row r="5" spans="1:8" ht="15">
      <c r="A5" s="582" t="s">
        <v>4</v>
      </c>
      <c r="B5" s="583"/>
      <c r="C5" s="583"/>
      <c r="D5" s="583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1735</v>
      </c>
      <c r="D11" s="151">
        <v>1735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11649</v>
      </c>
      <c r="D12" s="151">
        <v>11555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5213</v>
      </c>
      <c r="D13" s="151">
        <v>5408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53</v>
      </c>
      <c r="D14" s="151">
        <v>59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288</v>
      </c>
      <c r="D15" s="151">
        <v>293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383</v>
      </c>
      <c r="D16" s="151">
        <v>405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240</v>
      </c>
      <c r="D17" s="151">
        <v>400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19561</v>
      </c>
      <c r="D19" s="155">
        <f>SUM(D11:D18)</f>
        <v>19855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434</v>
      </c>
      <c r="H21" s="156">
        <f>SUM(H22:H24)</f>
        <v>345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434</v>
      </c>
      <c r="H22" s="152">
        <v>345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5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3462</v>
      </c>
      <c r="H25" s="154">
        <f>H19+H20+H21</f>
        <v>3373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</v>
      </c>
      <c r="E27" s="253" t="s">
        <v>82</v>
      </c>
      <c r="F27" s="242" t="s">
        <v>83</v>
      </c>
      <c r="G27" s="154">
        <f>SUM(G28:G30)</f>
        <v>5272</v>
      </c>
      <c r="H27" s="154">
        <f>SUM(H28:H30)</f>
        <v>4474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5272</v>
      </c>
      <c r="H28" s="152">
        <v>4474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2425</v>
      </c>
      <c r="H31" s="152">
        <v>887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7697</v>
      </c>
      <c r="H33" s="154">
        <f>H27+H31+H32</f>
        <v>5361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23225</v>
      </c>
      <c r="H36" s="154">
        <f>H25+H17+H33</f>
        <v>20800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998</v>
      </c>
      <c r="H44" s="152">
        <v>998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998</v>
      </c>
      <c r="H49" s="154">
        <f>SUM(H43:H48)</f>
        <v>998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112</v>
      </c>
      <c r="H51" s="152">
        <v>112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86</v>
      </c>
      <c r="H53" s="152">
        <v>86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970</v>
      </c>
      <c r="H54" s="152">
        <v>970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19561</v>
      </c>
      <c r="D55" s="155">
        <f>D19+D20+D21+D27+D32+D45+D51+D53+D54</f>
        <v>19860</v>
      </c>
      <c r="E55" s="237" t="s">
        <v>171</v>
      </c>
      <c r="F55" s="261" t="s">
        <v>172</v>
      </c>
      <c r="G55" s="154">
        <f>G49+G51+G52+G53+G54</f>
        <v>2166</v>
      </c>
      <c r="H55" s="154">
        <f>H49+H51+H52+H53+H54</f>
        <v>2166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891</v>
      </c>
      <c r="D58" s="151">
        <v>1315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353</v>
      </c>
      <c r="D59" s="151">
        <v>4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239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428</v>
      </c>
      <c r="D61" s="151">
        <v>882</v>
      </c>
      <c r="E61" s="243" t="s">
        <v>188</v>
      </c>
      <c r="F61" s="272" t="s">
        <v>189</v>
      </c>
      <c r="G61" s="154">
        <f>SUM(G62:G68)</f>
        <v>1116</v>
      </c>
      <c r="H61" s="154">
        <f>SUM(H62:H68)</f>
        <v>1135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1672</v>
      </c>
      <c r="D64" s="155">
        <f>SUM(D58:D63)</f>
        <v>2201</v>
      </c>
      <c r="E64" s="237" t="s">
        <v>199</v>
      </c>
      <c r="F64" s="242" t="s">
        <v>200</v>
      </c>
      <c r="G64" s="152">
        <v>613</v>
      </c>
      <c r="H64" s="152">
        <v>695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199</v>
      </c>
      <c r="H66" s="152">
        <v>208</v>
      </c>
    </row>
    <row r="67" spans="1:8" ht="15">
      <c r="A67" s="235" t="s">
        <v>206</v>
      </c>
      <c r="B67" s="241" t="s">
        <v>207</v>
      </c>
      <c r="C67" s="151">
        <v>4550</v>
      </c>
      <c r="D67" s="151">
        <v>1824</v>
      </c>
      <c r="E67" s="237" t="s">
        <v>208</v>
      </c>
      <c r="F67" s="242" t="s">
        <v>209</v>
      </c>
      <c r="G67" s="152">
        <v>64</v>
      </c>
      <c r="H67" s="152">
        <v>67</v>
      </c>
    </row>
    <row r="68" spans="1:8" ht="15">
      <c r="A68" s="235" t="s">
        <v>210</v>
      </c>
      <c r="B68" s="241" t="s">
        <v>211</v>
      </c>
      <c r="C68" s="151">
        <v>10</v>
      </c>
      <c r="D68" s="151">
        <v>6</v>
      </c>
      <c r="E68" s="237" t="s">
        <v>212</v>
      </c>
      <c r="F68" s="242" t="s">
        <v>213</v>
      </c>
      <c r="G68" s="152">
        <v>240</v>
      </c>
      <c r="H68" s="152">
        <v>165</v>
      </c>
    </row>
    <row r="69" spans="1:8" ht="15">
      <c r="A69" s="235" t="s">
        <v>214</v>
      </c>
      <c r="B69" s="241" t="s">
        <v>215</v>
      </c>
      <c r="C69" s="151">
        <v>17</v>
      </c>
      <c r="D69" s="151">
        <v>34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104</v>
      </c>
      <c r="H70" s="152">
        <v>102</v>
      </c>
    </row>
    <row r="71" spans="1:18" ht="15">
      <c r="A71" s="235" t="s">
        <v>221</v>
      </c>
      <c r="B71" s="241" t="s">
        <v>222</v>
      </c>
      <c r="C71" s="151">
        <v>10</v>
      </c>
      <c r="D71" s="151">
        <v>10</v>
      </c>
      <c r="E71" s="253" t="s">
        <v>45</v>
      </c>
      <c r="F71" s="273" t="s">
        <v>223</v>
      </c>
      <c r="G71" s="161">
        <f>G59+G60+G61+G69+G70</f>
        <v>1519</v>
      </c>
      <c r="H71" s="161">
        <f>H59+H60+H61+H69+H70</f>
        <v>1776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275</v>
      </c>
      <c r="D72" s="151">
        <v>62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</v>
      </c>
      <c r="D74" s="151">
        <v>2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4864</v>
      </c>
      <c r="D75" s="155">
        <f>SUM(D67:D74)</f>
        <v>1938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1639</v>
      </c>
      <c r="H79" s="162">
        <f>H71+H74+H75+H76</f>
        <v>1896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924</v>
      </c>
      <c r="D88" s="151">
        <v>861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933</v>
      </c>
      <c r="D91" s="155">
        <f>SUM(D87:D90)</f>
        <v>863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7469</v>
      </c>
      <c r="D93" s="155">
        <f>D64+D75+D84+D91+D92</f>
        <v>5002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27030</v>
      </c>
      <c r="D94" s="164">
        <f>D93+D55</f>
        <v>24862</v>
      </c>
      <c r="E94" s="449" t="s">
        <v>269</v>
      </c>
      <c r="F94" s="289" t="s">
        <v>270</v>
      </c>
      <c r="G94" s="165">
        <f>G36+G39+G55+G79</f>
        <v>27030</v>
      </c>
      <c r="H94" s="165">
        <f>H36+H39+H55+H79</f>
        <v>24862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6" t="s">
        <v>380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86" t="s">
        <v>777</v>
      </c>
      <c r="D100" s="587"/>
      <c r="E100" s="587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C15" sqref="C15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91" t="str">
        <f>'справка №1-БАЛАНС'!E3</f>
        <v>"БЪЛГАРСКА  РОЗА  СЕВТОПОЛИС"АД</v>
      </c>
      <c r="C2" s="591"/>
      <c r="D2" s="591"/>
      <c r="E2" s="591"/>
      <c r="F2" s="579" t="s">
        <v>1</v>
      </c>
      <c r="G2" s="579"/>
      <c r="H2" s="524">
        <f>'справка №1-БАЛАНС'!H3</f>
        <v>123007916</v>
      </c>
    </row>
    <row r="3" spans="1:8" ht="15">
      <c r="A3" s="467" t="s">
        <v>273</v>
      </c>
      <c r="B3" s="591" t="str">
        <f>'справка №1-БАЛАНС'!E4</f>
        <v>неконсолидиран</v>
      </c>
      <c r="C3" s="591"/>
      <c r="D3" s="591"/>
      <c r="E3" s="591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8" t="str">
        <f>'справка №1-БАЛАНС'!E5</f>
        <v>неодитиран към 30.06.2012г.</v>
      </c>
      <c r="C4" s="578"/>
      <c r="D4" s="578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6457</v>
      </c>
      <c r="D9" s="46">
        <v>4062</v>
      </c>
      <c r="E9" s="298" t="s">
        <v>283</v>
      </c>
      <c r="F9" s="547" t="s">
        <v>284</v>
      </c>
      <c r="G9" s="548">
        <v>11366</v>
      </c>
      <c r="H9" s="548">
        <v>7003</v>
      </c>
    </row>
    <row r="10" spans="1:8" ht="12">
      <c r="A10" s="298" t="s">
        <v>285</v>
      </c>
      <c r="B10" s="299" t="s">
        <v>286</v>
      </c>
      <c r="C10" s="46">
        <v>405</v>
      </c>
      <c r="D10" s="46">
        <v>301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542</v>
      </c>
      <c r="D11" s="46">
        <v>424</v>
      </c>
      <c r="E11" s="300" t="s">
        <v>291</v>
      </c>
      <c r="F11" s="547" t="s">
        <v>292</v>
      </c>
      <c r="G11" s="548">
        <v>12</v>
      </c>
      <c r="H11" s="548">
        <v>13</v>
      </c>
    </row>
    <row r="12" spans="1:8" ht="12">
      <c r="A12" s="298" t="s">
        <v>293</v>
      </c>
      <c r="B12" s="299" t="s">
        <v>294</v>
      </c>
      <c r="C12" s="46">
        <v>1184</v>
      </c>
      <c r="D12" s="46">
        <v>1089</v>
      </c>
      <c r="E12" s="300" t="s">
        <v>77</v>
      </c>
      <c r="F12" s="547" t="s">
        <v>295</v>
      </c>
      <c r="G12" s="548">
        <v>42</v>
      </c>
      <c r="H12" s="548">
        <v>36</v>
      </c>
    </row>
    <row r="13" spans="1:18" ht="12">
      <c r="A13" s="298" t="s">
        <v>296</v>
      </c>
      <c r="B13" s="299" t="s">
        <v>297</v>
      </c>
      <c r="C13" s="46">
        <v>193</v>
      </c>
      <c r="D13" s="46">
        <v>197</v>
      </c>
      <c r="E13" s="301" t="s">
        <v>50</v>
      </c>
      <c r="F13" s="549" t="s">
        <v>298</v>
      </c>
      <c r="G13" s="546">
        <f>SUM(G9:G12)</f>
        <v>11420</v>
      </c>
      <c r="H13" s="546">
        <f>SUM(H9:H12)</f>
        <v>7052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5</v>
      </c>
      <c r="D14" s="46">
        <v>1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105</v>
      </c>
      <c r="D15" s="47">
        <v>558</v>
      </c>
      <c r="E15" s="296" t="s">
        <v>303</v>
      </c>
      <c r="F15" s="552" t="s">
        <v>304</v>
      </c>
      <c r="G15" s="548">
        <v>0</v>
      </c>
      <c r="H15" s="548">
        <v>0</v>
      </c>
    </row>
    <row r="16" spans="1:8" ht="12">
      <c r="A16" s="298" t="s">
        <v>305</v>
      </c>
      <c r="B16" s="299" t="s">
        <v>306</v>
      </c>
      <c r="C16" s="47">
        <v>64</v>
      </c>
      <c r="D16" s="47">
        <v>173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8955</v>
      </c>
      <c r="D19" s="49">
        <f>SUM(D9:D15)+D16</f>
        <v>6805</v>
      </c>
      <c r="E19" s="304" t="s">
        <v>315</v>
      </c>
      <c r="F19" s="550" t="s">
        <v>316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40</v>
      </c>
      <c r="D22" s="46">
        <v>93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40</v>
      </c>
      <c r="D26" s="49">
        <f>SUM(D22:D25)</f>
        <v>93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8995</v>
      </c>
      <c r="D28" s="50">
        <f>D26+D19</f>
        <v>6898</v>
      </c>
      <c r="E28" s="127" t="s">
        <v>337</v>
      </c>
      <c r="F28" s="552" t="s">
        <v>338</v>
      </c>
      <c r="G28" s="546">
        <f>G13+G15+G24</f>
        <v>11420</v>
      </c>
      <c r="H28" s="546">
        <f>H13+H15+H24</f>
        <v>7052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2425</v>
      </c>
      <c r="D30" s="50">
        <f>IF((H28-D28)&gt;0,H28-D28,0)</f>
        <v>154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8995</v>
      </c>
      <c r="D33" s="49">
        <f>D28+D31+D32</f>
        <v>6898</v>
      </c>
      <c r="E33" s="127" t="s">
        <v>351</v>
      </c>
      <c r="F33" s="552" t="s">
        <v>352</v>
      </c>
      <c r="G33" s="53">
        <f>G32+G31+G28</f>
        <v>11420</v>
      </c>
      <c r="H33" s="53">
        <f>H32+H31+H28</f>
        <v>7052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2425</v>
      </c>
      <c r="D34" s="50">
        <f>IF((H33-D33)&gt;0,H33-D33,0)</f>
        <v>154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35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35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2425</v>
      </c>
      <c r="D39" s="460">
        <f>+IF((H33-D33-D35)&gt;0,H33-D33-D35,0)</f>
        <v>119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2425</v>
      </c>
      <c r="D41" s="52">
        <f>IF(D39-D40&gt;0,D39-D40,0)</f>
        <v>119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11420</v>
      </c>
      <c r="D42" s="53">
        <f>D33+D35+D39</f>
        <v>7052</v>
      </c>
      <c r="E42" s="128" t="s">
        <v>378</v>
      </c>
      <c r="F42" s="129" t="s">
        <v>379</v>
      </c>
      <c r="G42" s="53">
        <f>G39+G33</f>
        <v>11420</v>
      </c>
      <c r="H42" s="53">
        <f>H39+H33</f>
        <v>7052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0" t="s">
        <v>854</v>
      </c>
      <c r="B45" s="580"/>
      <c r="C45" s="580"/>
      <c r="D45" s="580"/>
      <c r="E45" s="58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874</v>
      </c>
      <c r="C48" s="427" t="s">
        <v>380</v>
      </c>
      <c r="D48" s="589"/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0"/>
      <c r="E50" s="590"/>
      <c r="F50" s="590"/>
      <c r="G50" s="590"/>
      <c r="H50" s="590"/>
    </row>
    <row r="51" spans="1:8" ht="12.75">
      <c r="A51" s="562"/>
      <c r="B51" s="558"/>
      <c r="C51" s="425"/>
      <c r="D51" s="169" t="s">
        <v>868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35" sqref="B3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30.06.2012г.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5357</v>
      </c>
      <c r="D10" s="54">
        <v>4479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-2508</v>
      </c>
      <c r="D11" s="54">
        <v>-2314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-1314</v>
      </c>
      <c r="D13" s="54">
        <v>-1278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-881</v>
      </c>
      <c r="D14" s="54"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-60</v>
      </c>
      <c r="D15" s="54">
        <v>-117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-7</v>
      </c>
      <c r="D17" s="54">
        <v>-14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3</v>
      </c>
      <c r="D18" s="54">
        <v>-141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-42</v>
      </c>
      <c r="D19" s="54">
        <v>-54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548</v>
      </c>
      <c r="D20" s="55">
        <f>SUM(D10:D19)</f>
        <v>529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-198</v>
      </c>
      <c r="D22" s="54">
        <v>-1080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-198</v>
      </c>
      <c r="D32" s="55">
        <f>SUM(D22:D31)</f>
        <v>-1080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512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-280</v>
      </c>
      <c r="D37" s="54">
        <v>-93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-280</v>
      </c>
      <c r="D42" s="55">
        <f>SUM(D34:D41)</f>
        <v>419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70</v>
      </c>
      <c r="D43" s="55">
        <f>D42+D32+D20</f>
        <v>-132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863</v>
      </c>
      <c r="D44" s="132">
        <v>1885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933</v>
      </c>
      <c r="D45" s="55">
        <f>D44+D43</f>
        <v>1753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863</v>
      </c>
      <c r="D46" s="56">
        <v>1885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1"/>
      <c r="D50" s="581"/>
      <c r="G50" s="133"/>
      <c r="H50" s="133"/>
    </row>
    <row r="51" spans="1:8" ht="12">
      <c r="A51" s="318"/>
      <c r="B51" s="318" t="s">
        <v>863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1"/>
      <c r="D52" s="581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2" sqref="A1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30.06.2012г.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345</v>
      </c>
      <c r="G11" s="58">
        <f>'справка №1-БАЛАНС'!H23</f>
        <v>0</v>
      </c>
      <c r="H11" s="60"/>
      <c r="I11" s="58">
        <f>'справка №1-БАЛАНС'!H28+'справка №1-БАЛАНС'!H31</f>
        <v>5361</v>
      </c>
      <c r="J11" s="58">
        <f>'справка №1-БАЛАНС'!H29+'справка №1-БАЛАНС'!H32</f>
        <v>0</v>
      </c>
      <c r="K11" s="60"/>
      <c r="L11" s="344">
        <f>SUM(C11:K11)</f>
        <v>20800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345</v>
      </c>
      <c r="G15" s="61">
        <f t="shared" si="2"/>
        <v>0</v>
      </c>
      <c r="H15" s="61">
        <f t="shared" si="2"/>
        <v>0</v>
      </c>
      <c r="I15" s="61">
        <f t="shared" si="2"/>
        <v>5361</v>
      </c>
      <c r="J15" s="61">
        <f t="shared" si="2"/>
        <v>0</v>
      </c>
      <c r="K15" s="61">
        <f t="shared" si="2"/>
        <v>0</v>
      </c>
      <c r="L15" s="344">
        <f t="shared" si="1"/>
        <v>20800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2425</v>
      </c>
      <c r="J16" s="345">
        <f>+'справка №1-БАЛАНС'!G32</f>
        <v>0</v>
      </c>
      <c r="K16" s="60"/>
      <c r="L16" s="344">
        <f t="shared" si="1"/>
        <v>2425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89</v>
      </c>
      <c r="G17" s="62">
        <f t="shared" si="3"/>
        <v>0</v>
      </c>
      <c r="H17" s="62">
        <f t="shared" si="3"/>
        <v>0</v>
      </c>
      <c r="I17" s="62">
        <f t="shared" si="3"/>
        <v>-89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89</v>
      </c>
      <c r="G19" s="60"/>
      <c r="H19" s="60"/>
      <c r="I19" s="60">
        <v>-89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434</v>
      </c>
      <c r="G29" s="59">
        <f t="shared" si="6"/>
        <v>0</v>
      </c>
      <c r="H29" s="59">
        <f t="shared" si="6"/>
        <v>0</v>
      </c>
      <c r="I29" s="59">
        <f t="shared" si="6"/>
        <v>7697</v>
      </c>
      <c r="J29" s="59">
        <f t="shared" si="6"/>
        <v>0</v>
      </c>
      <c r="K29" s="59">
        <f t="shared" si="6"/>
        <v>0</v>
      </c>
      <c r="L29" s="344">
        <f t="shared" si="1"/>
        <v>23225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434</v>
      </c>
      <c r="G32" s="59">
        <f t="shared" si="7"/>
        <v>0</v>
      </c>
      <c r="H32" s="59">
        <f t="shared" si="7"/>
        <v>0</v>
      </c>
      <c r="I32" s="59">
        <f t="shared" si="7"/>
        <v>7697</v>
      </c>
      <c r="J32" s="59">
        <f t="shared" si="7"/>
        <v>0</v>
      </c>
      <c r="K32" s="59">
        <f t="shared" si="7"/>
        <v>0</v>
      </c>
      <c r="L32" s="344">
        <f t="shared" si="1"/>
        <v>23225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860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862</v>
      </c>
      <c r="F39" s="536"/>
      <c r="G39" s="536"/>
      <c r="H39" s="536"/>
      <c r="I39" s="536"/>
      <c r="J39" s="536"/>
      <c r="K39" s="536"/>
      <c r="L39" s="169" t="s">
        <v>868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6">
      <selection activeCell="H49" sqref="G49:H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"БЪЛГАРСКА  РОЗА  СЕВТОПОЛИС"АД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599" t="s">
        <v>4</v>
      </c>
      <c r="B3" s="600"/>
      <c r="C3" s="602" t="str">
        <f>'справка №1-БАЛАНС'!E5</f>
        <v>неодитиран към 30.06.2012г.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1735</v>
      </c>
      <c r="E9" s="189">
        <v>0</v>
      </c>
      <c r="F9" s="189">
        <v>0</v>
      </c>
      <c r="G9" s="74">
        <f>D9+E9-F9</f>
        <v>1735</v>
      </c>
      <c r="H9" s="65"/>
      <c r="I9" s="65"/>
      <c r="J9" s="74">
        <f>G9+H9-I9</f>
        <v>1735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1735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12752</v>
      </c>
      <c r="E10" s="189">
        <v>227</v>
      </c>
      <c r="F10" s="189">
        <v>0</v>
      </c>
      <c r="G10" s="74">
        <f aca="true" t="shared" si="2" ref="G10:G39">D10+E10-F10</f>
        <v>12979</v>
      </c>
      <c r="H10" s="65"/>
      <c r="I10" s="65"/>
      <c r="J10" s="74">
        <f aca="true" t="shared" si="3" ref="J10:J39">G10+H10-I10</f>
        <v>12979</v>
      </c>
      <c r="K10" s="65">
        <v>1197</v>
      </c>
      <c r="L10" s="65">
        <v>133</v>
      </c>
      <c r="M10" s="65">
        <v>0</v>
      </c>
      <c r="N10" s="74">
        <f aca="true" t="shared" si="4" ref="N10:N39">K10+L10-M10</f>
        <v>1330</v>
      </c>
      <c r="O10" s="65"/>
      <c r="P10" s="65"/>
      <c r="Q10" s="74">
        <f t="shared" si="0"/>
        <v>1330</v>
      </c>
      <c r="R10" s="74">
        <f t="shared" si="1"/>
        <v>11649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7667</v>
      </c>
      <c r="E11" s="189">
        <v>132</v>
      </c>
      <c r="F11" s="189">
        <v>0</v>
      </c>
      <c r="G11" s="74">
        <f t="shared" si="2"/>
        <v>7799</v>
      </c>
      <c r="H11" s="65"/>
      <c r="I11" s="65"/>
      <c r="J11" s="74">
        <f t="shared" si="3"/>
        <v>7799</v>
      </c>
      <c r="K11" s="65">
        <v>2259</v>
      </c>
      <c r="L11" s="65">
        <v>327</v>
      </c>
      <c r="M11" s="65">
        <v>0</v>
      </c>
      <c r="N11" s="74">
        <f t="shared" si="4"/>
        <v>2586</v>
      </c>
      <c r="O11" s="65"/>
      <c r="P11" s="65"/>
      <c r="Q11" s="74">
        <f t="shared" si="0"/>
        <v>2586</v>
      </c>
      <c r="R11" s="74">
        <f t="shared" si="1"/>
        <v>5213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0</v>
      </c>
      <c r="F12" s="189">
        <v>0</v>
      </c>
      <c r="G12" s="74">
        <f t="shared" si="2"/>
        <v>205</v>
      </c>
      <c r="H12" s="65"/>
      <c r="I12" s="65"/>
      <c r="J12" s="74">
        <f t="shared" si="3"/>
        <v>205</v>
      </c>
      <c r="K12" s="65">
        <v>146</v>
      </c>
      <c r="L12" s="65">
        <v>6</v>
      </c>
      <c r="M12" s="65">
        <v>0</v>
      </c>
      <c r="N12" s="74">
        <f t="shared" si="4"/>
        <v>152</v>
      </c>
      <c r="O12" s="65"/>
      <c r="P12" s="65"/>
      <c r="Q12" s="74">
        <f t="shared" si="0"/>
        <v>152</v>
      </c>
      <c r="R12" s="74">
        <f t="shared" si="1"/>
        <v>53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564</v>
      </c>
      <c r="E13" s="189">
        <v>34</v>
      </c>
      <c r="F13" s="189">
        <v>0</v>
      </c>
      <c r="G13" s="74">
        <f t="shared" si="2"/>
        <v>598</v>
      </c>
      <c r="H13" s="65"/>
      <c r="I13" s="65"/>
      <c r="J13" s="74">
        <f t="shared" si="3"/>
        <v>598</v>
      </c>
      <c r="K13" s="65">
        <v>271</v>
      </c>
      <c r="L13" s="65">
        <v>39</v>
      </c>
      <c r="M13" s="65">
        <v>0</v>
      </c>
      <c r="N13" s="74">
        <f t="shared" si="4"/>
        <v>310</v>
      </c>
      <c r="O13" s="65"/>
      <c r="P13" s="65"/>
      <c r="Q13" s="74">
        <f t="shared" si="0"/>
        <v>310</v>
      </c>
      <c r="R13" s="74">
        <f t="shared" si="1"/>
        <v>288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739</v>
      </c>
      <c r="E14" s="189">
        <v>10</v>
      </c>
      <c r="F14" s="189">
        <v>0</v>
      </c>
      <c r="G14" s="74">
        <f t="shared" si="2"/>
        <v>749</v>
      </c>
      <c r="H14" s="65"/>
      <c r="I14" s="65"/>
      <c r="J14" s="74">
        <f t="shared" si="3"/>
        <v>749</v>
      </c>
      <c r="K14" s="65">
        <v>334</v>
      </c>
      <c r="L14" s="65">
        <v>32</v>
      </c>
      <c r="M14" s="65">
        <v>0</v>
      </c>
      <c r="N14" s="74">
        <f t="shared" si="4"/>
        <v>366</v>
      </c>
      <c r="O14" s="65"/>
      <c r="P14" s="65"/>
      <c r="Q14" s="74">
        <f t="shared" si="0"/>
        <v>366</v>
      </c>
      <c r="R14" s="74">
        <f t="shared" si="1"/>
        <v>383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400</v>
      </c>
      <c r="E15" s="457">
        <v>74</v>
      </c>
      <c r="F15" s="457">
        <v>234</v>
      </c>
      <c r="G15" s="74">
        <f t="shared" si="2"/>
        <v>240</v>
      </c>
      <c r="H15" s="458"/>
      <c r="I15" s="458"/>
      <c r="J15" s="74">
        <f t="shared" si="3"/>
        <v>240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24062</v>
      </c>
      <c r="E17" s="194">
        <f>SUM(E9:E16)</f>
        <v>477</v>
      </c>
      <c r="F17" s="194">
        <f>SUM(F9:F16)</f>
        <v>234</v>
      </c>
      <c r="G17" s="74">
        <f t="shared" si="2"/>
        <v>24305</v>
      </c>
      <c r="H17" s="75">
        <f>SUM(H9:H16)</f>
        <v>0</v>
      </c>
      <c r="I17" s="75">
        <f>SUM(I9:I16)</f>
        <v>0</v>
      </c>
      <c r="J17" s="74">
        <f t="shared" si="3"/>
        <v>24305</v>
      </c>
      <c r="K17" s="75">
        <f>SUM(K9:K16)</f>
        <v>4207</v>
      </c>
      <c r="L17" s="75">
        <f>SUM(L9:L16)</f>
        <v>537</v>
      </c>
      <c r="M17" s="75">
        <f>SUM(M9:M16)</f>
        <v>0</v>
      </c>
      <c r="N17" s="74">
        <f t="shared" si="4"/>
        <v>4744</v>
      </c>
      <c r="O17" s="75">
        <f>SUM(O9:O16)</f>
        <v>0</v>
      </c>
      <c r="P17" s="75">
        <f>SUM(P9:P16)</f>
        <v>0</v>
      </c>
      <c r="Q17" s="74">
        <f t="shared" si="5"/>
        <v>4744</v>
      </c>
      <c r="R17" s="74">
        <f t="shared" si="6"/>
        <v>19561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21</v>
      </c>
      <c r="L22" s="65">
        <v>5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21</v>
      </c>
      <c r="L25" s="66">
        <f t="shared" si="7"/>
        <v>5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24088</v>
      </c>
      <c r="E40" s="438">
        <f>E17+E18+E19+E25+E38+E39</f>
        <v>477</v>
      </c>
      <c r="F40" s="438">
        <f aca="true" t="shared" si="13" ref="F40:R40">F17+F18+F19+F25+F38+F39</f>
        <v>234</v>
      </c>
      <c r="G40" s="438">
        <f t="shared" si="13"/>
        <v>24331</v>
      </c>
      <c r="H40" s="438">
        <f t="shared" si="13"/>
        <v>0</v>
      </c>
      <c r="I40" s="438">
        <f t="shared" si="13"/>
        <v>0</v>
      </c>
      <c r="J40" s="438">
        <f t="shared" si="13"/>
        <v>24331</v>
      </c>
      <c r="K40" s="438">
        <f t="shared" si="13"/>
        <v>4228</v>
      </c>
      <c r="L40" s="438">
        <f t="shared" si="13"/>
        <v>542</v>
      </c>
      <c r="M40" s="438">
        <f t="shared" si="13"/>
        <v>0</v>
      </c>
      <c r="N40" s="438">
        <f t="shared" si="13"/>
        <v>4770</v>
      </c>
      <c r="O40" s="438">
        <f t="shared" si="13"/>
        <v>0</v>
      </c>
      <c r="P40" s="438">
        <f t="shared" si="13"/>
        <v>0</v>
      </c>
      <c r="Q40" s="438">
        <f t="shared" si="13"/>
        <v>4770</v>
      </c>
      <c r="R40" s="438">
        <f t="shared" si="13"/>
        <v>19561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610"/>
      <c r="L44" s="610"/>
      <c r="M44" s="610"/>
      <c r="N44" s="610"/>
      <c r="O44" s="611" t="s">
        <v>777</v>
      </c>
      <c r="P44" s="612"/>
      <c r="Q44" s="612"/>
      <c r="R44" s="612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862</v>
      </c>
      <c r="K45" s="349"/>
      <c r="L45" s="349"/>
      <c r="M45" s="349"/>
      <c r="N45" s="349"/>
      <c r="O45" s="349"/>
      <c r="P45" s="169" t="s">
        <v>868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4">
      <selection activeCell="D93" sqref="D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30.06.2012г.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4550</v>
      </c>
      <c r="D24" s="119">
        <f>SUM(D25:D27)</f>
        <v>4550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4550</v>
      </c>
      <c r="D26" s="108">
        <v>4550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10</v>
      </c>
      <c r="D28" s="108">
        <v>10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17</v>
      </c>
      <c r="D29" s="108">
        <v>17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275</v>
      </c>
      <c r="D33" s="105">
        <f>SUM(D34:D37)</f>
        <v>274</v>
      </c>
      <c r="E33" s="121">
        <f>SUM(E34:E37)</f>
        <v>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48</v>
      </c>
      <c r="D34" s="108">
        <v>47</v>
      </c>
      <c r="E34" s="120">
        <f t="shared" si="0"/>
        <v>1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227</v>
      </c>
      <c r="D37" s="108">
        <v>227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4864</v>
      </c>
      <c r="D43" s="104">
        <f>D24+D28+D29+D31+D30+D32+D33+D38</f>
        <v>4863</v>
      </c>
      <c r="E43" s="118">
        <f>E24+E28+E29+E31+E30+E32+E33+E38</f>
        <v>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4864</v>
      </c>
      <c r="D44" s="103">
        <f>D43+D21+D19+D9</f>
        <v>4863</v>
      </c>
      <c r="E44" s="118">
        <f>E43+E21+E19+E9</f>
        <v>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1968</v>
      </c>
      <c r="D56" s="103">
        <f>D57+D59</f>
        <v>0</v>
      </c>
      <c r="E56" s="119">
        <f t="shared" si="1"/>
        <v>1968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998</v>
      </c>
      <c r="D57" s="108"/>
      <c r="E57" s="119">
        <f t="shared" si="1"/>
        <v>998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970</v>
      </c>
      <c r="D59" s="108"/>
      <c r="E59" s="119">
        <f t="shared" si="1"/>
        <v>970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112</v>
      </c>
      <c r="D64" s="108"/>
      <c r="E64" s="119">
        <f t="shared" si="1"/>
        <v>112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2080</v>
      </c>
      <c r="D66" s="103">
        <f>D52+D56+D61+D62+D63+D64</f>
        <v>0</v>
      </c>
      <c r="E66" s="119">
        <f t="shared" si="1"/>
        <v>2080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86</v>
      </c>
      <c r="D68" s="108"/>
      <c r="E68" s="119">
        <f t="shared" si="1"/>
        <v>86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239</v>
      </c>
      <c r="D75" s="103">
        <f>D76+D78</f>
        <v>239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239</v>
      </c>
      <c r="D76" s="108">
        <v>239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1116</v>
      </c>
      <c r="D85" s="104">
        <f>SUM(D86:D90)+D94</f>
        <v>1116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613</v>
      </c>
      <c r="D87" s="108">
        <v>613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199</v>
      </c>
      <c r="D89" s="108">
        <v>199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240</v>
      </c>
      <c r="D90" s="103">
        <f>SUM(D91:D93)</f>
        <v>240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223</v>
      </c>
      <c r="D92" s="108">
        <v>223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17</v>
      </c>
      <c r="D93" s="108">
        <v>17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64</v>
      </c>
      <c r="D94" s="108">
        <v>64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1535</v>
      </c>
      <c r="D96" s="104">
        <f>D85+D80+D75+D71+D95</f>
        <v>1535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3701</v>
      </c>
      <c r="D97" s="104">
        <f>D96+D68+D66</f>
        <v>1535</v>
      </c>
      <c r="E97" s="104">
        <f>E96+E68+E66</f>
        <v>2166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102</v>
      </c>
      <c r="D102" s="108">
        <v>2</v>
      </c>
      <c r="E102" s="108">
        <v>0</v>
      </c>
      <c r="F102" s="125">
        <f>C102+D102-E102</f>
        <v>104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102</v>
      </c>
      <c r="D105" s="103">
        <f>SUM(D102:D104)</f>
        <v>2</v>
      </c>
      <c r="E105" s="103">
        <f>SUM(E102:E104)</f>
        <v>0</v>
      </c>
      <c r="F105" s="103">
        <f>SUM(F102:F104)</f>
        <v>104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E47" sqref="E47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30.06.2012г.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862</v>
      </c>
      <c r="F31" s="521"/>
      <c r="G31" s="521"/>
      <c r="H31" s="521"/>
      <c r="I31" s="349" t="s">
        <v>865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30.06.2012г.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826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0</v>
      </c>
      <c r="D15" s="429"/>
      <c r="E15" s="429">
        <f>SUM(E12:E14)</f>
        <v>0</v>
      </c>
      <c r="F15" s="442">
        <f>SUM(F12:F14)</f>
        <v>0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0</v>
      </c>
      <c r="D31" s="429"/>
      <c r="E31" s="429">
        <f>E30+E25+E20+E15</f>
        <v>0</v>
      </c>
      <c r="F31" s="442">
        <f>F30+F25+F20+F15</f>
        <v>0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862</v>
      </c>
      <c r="D56" s="515"/>
      <c r="E56" s="515"/>
      <c r="F56" s="515"/>
    </row>
    <row r="57" spans="1:6" ht="12.75">
      <c r="A57" s="515"/>
      <c r="B57" s="516"/>
      <c r="C57" s="631" t="s">
        <v>859</v>
      </c>
      <c r="D57" s="631"/>
      <c r="E57" s="631"/>
      <c r="F57" s="631"/>
    </row>
    <row r="58" spans="3:5" ht="12.75">
      <c r="C58" s="577" t="s">
        <v>866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2012-07-30T06:06:57Z</cp:lastPrinted>
  <dcterms:created xsi:type="dcterms:W3CDTF">2000-06-29T12:02:40Z</dcterms:created>
  <dcterms:modified xsi:type="dcterms:W3CDTF">2012-07-30T06:08:02Z</dcterms:modified>
  <cp:category/>
  <cp:version/>
  <cp:contentType/>
  <cp:contentStatus/>
</cp:coreProperties>
</file>