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19440" windowHeight="5475" tabRatio="920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<sst xmlns="http://schemas.openxmlformats.org/spreadsheetml/2006/main" count="4311" uniqueCount="1000">
  <si>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</si>
  <si>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</si>
  <si>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</si>
  <si>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</si>
  <si>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</si>
  <si>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</si>
  <si>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</si>
  <si>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</si>
  <si>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</si>
  <si>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</si>
  <si>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</si>
  <si>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</si>
  <si>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</si>
  <si>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</si>
  <si>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</si>
  <si>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</si>
  <si>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</si>
  <si>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</si>
  <si>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</si>
  <si>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</si>
  <si>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</si>
  <si>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</si>
  <si>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</si>
  <si>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</si>
  <si>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</si>
  <si>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</si>
  <si>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</si>
  <si>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</si>
  <si>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</si>
  <si>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</si>
  <si>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</si>
  <si>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</si>
  <si>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</si>
  <si>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</si>
  <si>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</si>
  <si>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</si>
  <si>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</si>
  <si>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</si>
  <si>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</si>
  <si>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</si>
  <si>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</si>
  <si>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</si>
  <si>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</si>
  <si>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</si>
  <si>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</si>
  <si>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</si>
  <si>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</si>
  <si>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</si>
  <si>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</si>
  <si>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</si>
  <si>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</si>
  <si>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</si>
  <si>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</si>
  <si>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</si>
  <si>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</si>
  <si>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</si>
  <si>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</si>
  <si>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</si>
  <si>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</si>
  <si>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</si>
  <si>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</si>
  <si>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</si>
  <si>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</si>
  <si>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</si>
  <si>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</si>
  <si>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</si>
  <si>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</si>
  <si>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</si>
  <si>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</si>
  <si>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</si>
  <si>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</si>
  <si>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</si>
  <si>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</si>
  <si>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</si>
  <si>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</si>
  <si>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</si>
  <si>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</si>
  <si>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</si>
  <si>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</si>
  <si>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</si>
  <si>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</si>
  <si>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</si>
  <si>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</si>
  <si>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</si>
  <si>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</si>
  <si>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</si>
  <si>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</si>
  <si>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</si>
  <si>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</si>
  <si>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</si>
  <si>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</si>
  <si>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</si>
  <si>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</si>
  <si>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</si>
  <si>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</si>
  <si>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</si>
  <si>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</si>
  <si>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</si>
  <si>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</si>
  <si>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</si>
  <si>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</si>
  <si>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</si>
  <si>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</si>
  <si>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</si>
  <si>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</si>
  <si>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</si>
  <si>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</si>
  <si>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</si>
  <si>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</si>
  <si>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</si>
  <si>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</si>
  <si>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</si>
  <si>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</si>
  <si>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</si>
  <si>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</si>
  <si>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</si>
  <si>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</si>
  <si>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</si>
  <si>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</si>
  <si>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</si>
  <si>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</si>
  <si>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</si>
  <si>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</si>
  <si>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</si>
  <si>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</si>
  <si>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</si>
  <si>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</si>
  <si>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</si>
  <si>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</si>
  <si>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</si>
  <si>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</si>
  <si>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</si>
  <si>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</si>
  <si>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</si>
  <si>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</si>
  <si>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</si>
  <si>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</si>
  <si>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</si>
  <si>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</si>
  <si>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</si>
  <si>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</si>
  <si>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</si>
  <si>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</si>
  <si>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</si>
  <si>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</si>
  <si>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</si>
  <si>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</si>
  <si>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</si>
  <si>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</si>
  <si>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</si>
  <si>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</si>
  <si>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</si>
  <si>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</si>
  <si>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</si>
  <si>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</si>
  <si>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</si>
  <si>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</si>
  <si>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</si>
  <si>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</si>
  <si>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</si>
  <si>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</si>
  <si>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</si>
  <si>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</si>
  <si>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</si>
  <si>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</si>
  <si>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</si>
  <si>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</si>
  <si>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</si>
  <si>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</si>
  <si>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</si>
  <si>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</si>
  <si>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</si>
  <si>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</si>
  <si>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</si>
  <si>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</si>
  <si>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</si>
  <si>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</si>
  <si>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</si>
  <si>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</si>
  <si>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</si>
  <si>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</si>
  <si>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</si>
  <si>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</si>
  <si>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</si>
  <si>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</si>
  <si>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</si>
  <si>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</si>
  <si>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</si>
  <si>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</si>
  <si>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</si>
  <si>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</si>
  <si>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</si>
  <si>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</si>
  <si>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</si>
  <si>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</si>
  <si>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</si>
  <si>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</si>
  <si>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</si>
  <si>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</si>
  <si>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</si>
  <si>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</si>
  <si>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</si>
  <si>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</si>
  <si>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</si>
  <si>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</si>
  <si>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</si>
  <si>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</si>
  <si>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</si>
  <si>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</si>
  <si>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</si>
  <si>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</si>
  <si>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</si>
  <si>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</si>
  <si>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</si>
  <si>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</si>
  <si>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</si>
  <si>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</si>
  <si>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</si>
  <si>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</si>
  <si>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</si>
  <si>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</si>
  <si>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</si>
  <si>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</si>
  <si>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</si>
  <si>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</si>
  <si>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</si>
  <si>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</si>
  <si>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</si>
  <si>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</si>
  <si>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</si>
  <si>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</si>
  <si>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</si>
  <si>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</si>
  <si>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</si>
  <si>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</si>
  <si>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</si>
  <si>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</si>
  <si>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</si>
  <si>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</si>
  <si>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</si>
  <si>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</si>
  <si>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</si>
  <si>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</si>
  <si>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</si>
  <si>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</si>
  <si>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</si>
  <si>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</si>
  <si>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</si>
  <si>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</si>
  <si>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</si>
  <si>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</si>
  <si>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</si>
  <si>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</si>
  <si>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</si>
  <si>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</si>
  <si>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</si>
  <si>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</si>
  <si>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</si>
  <si>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</si>
  <si>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</si>
  <si>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</si>
  <si>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</si>
  <si>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</si>
  <si>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</si>
  <si>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</si>
  <si>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</si>
  <si>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</si>
  <si>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</si>
  <si>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</si>
  <si>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</si>
  <si>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</si>
  <si>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</si>
  <si>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</si>
  <si>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</si>
  <si>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</si>
  <si>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</si>
  <si>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</si>
  <si>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</si>
  <si>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</si>
  <si>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</si>
  <si>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</si>
  <si>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</si>
  <si>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</si>
  <si>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</si>
  <si>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</si>
  <si>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</si>
  <si>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</si>
  <si>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</si>
  <si>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</si>
  <si>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</si>
  <si>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</si>
  <si>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</si>
  <si>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</si>
  <si>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</si>
  <si>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</si>
  <si>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</si>
  <si>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</si>
  <si>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</si>
  <si>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</si>
  <si>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</si>
  <si>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</si>
  <si>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</si>
  <si>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</si>
  <si>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</si>
  <si>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</si>
  <si>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</si>
  <si>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</si>
  <si>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</si>
  <si>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</si>
  <si>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</si>
  <si>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</si>
  <si>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</si>
  <si>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</si>
  <si>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</si>
  <si>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</si>
  <si>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</si>
  <si>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</si>
  <si>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</si>
  <si>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</si>
  <si>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</si>
  <si>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</si>
  <si>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</si>
  <si>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</si>
  <si>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</si>
  <si>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</si>
  <si>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</si>
  <si>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</si>
  <si>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</si>
  <si>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</si>
  <si>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</si>
  <si>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</si>
  <si>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</si>
  <si>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</si>
  <si>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</si>
  <si>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</si>
  <si>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</si>
  <si>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</si>
  <si>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</si>
  <si>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</si>
  <si>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</si>
  <si>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</si>
  <si>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</si>
  <si>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</si>
  <si>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</si>
  <si>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</si>
  <si>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</si>
  <si>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</si>
  <si>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</si>
  <si>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</si>
  <si>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</si>
  <si>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</si>
  <si>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</si>
  <si>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</si>
  <si>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</si>
  <si>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</si>
  <si>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</si>
  <si>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</si>
  <si>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</si>
  <si>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</si>
  <si>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</si>
  <si>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</si>
  <si>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</si>
  <si>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</si>
  <si>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</si>
  <si>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</si>
  <si>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</si>
  <si>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</si>
  <si>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</si>
  <si>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</si>
  <si>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</si>
  <si>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</si>
  <si>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</si>
  <si>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</si>
  <si>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</si>
  <si>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</si>
  <si>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</si>
  <si>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</si>
  <si>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</si>
  <si>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</si>
  <si>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</si>
  <si>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</si>
  <si>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</si>
  <si>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</si>
  <si>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</si>
  <si>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</si>
  <si>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</si>
  <si>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</si>
  <si>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</si>
  <si>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</si>
  <si>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</si>
  <si>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</si>
  <si>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</si>
  <si>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</si>
  <si>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</si>
  <si>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</si>
  <si>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</si>
  <si>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</si>
  <si>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</si>
  <si>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</si>
  <si>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</si>
  <si>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</si>
  <si>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</si>
  <si>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</si>
  <si>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</si>
  <si>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</si>
  <si>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</si>
  <si>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</si>
  <si>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</si>
  <si>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</si>
  <si>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</si>
  <si>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</si>
  <si>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</si>
  <si>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</si>
  <si>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</si>
  <si>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</si>
  <si>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</si>
  <si>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</si>
  <si>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</si>
  <si>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</si>
  <si>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</si>
  <si>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</si>
  <si>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</si>
  <si>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</si>
  <si>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</si>
  <si>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</si>
  <si>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</si>
  <si>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</si>
  <si>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</si>
  <si>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</si>
  <si>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</si>
  <si>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</si>
  <si>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</si>
  <si>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</si>
  <si>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</si>
  <si>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</si>
  <si>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</si>
  <si>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</si>
  <si>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</si>
  <si>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</si>
  <si>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</si>
  <si>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</si>
  <si>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</si>
  <si>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</si>
  <si>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</si>
  <si>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</si>
  <si>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</si>
  <si>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</si>
  <si>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</si>
  <si>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</si>
  <si>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</si>
  <si>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</si>
  <si>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</si>
  <si>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</si>
  <si>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</si>
  <si>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</si>
  <si>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</si>
  <si>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</si>
  <si>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</si>
  <si>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</si>
  <si>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</si>
  <si>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</si>
  <si>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</si>
  <si>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</si>
  <si>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</si>
  <si>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</si>
  <si>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</si>
  <si>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</si>
  <si>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</si>
  <si>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</si>
  <si>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</si>
  <si>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</si>
  <si>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</si>
  <si>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</si>
  <si>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</si>
  <si>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</si>
  <si>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</si>
  <si>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</si>
  <si>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</si>
  <si>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</si>
  <si>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</si>
  <si>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</si>
  <si>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</si>
  <si>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</si>
  <si>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</si>
  <si>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</si>
  <si>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</si>
  <si>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</si>
  <si>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</si>
  <si>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</si>
  <si>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</si>
  <si>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</si>
  <si>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</si>
  <si>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</si>
  <si>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</si>
  <si>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</si>
  <si>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</si>
  <si>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</si>
  <si>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</si>
  <si>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</si>
  <si>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</si>
  <si>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</si>
  <si>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</si>
  <si>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</si>
  <si>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</si>
  <si>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</si>
  <si>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</si>
  <si>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</si>
  <si>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</si>
  <si>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</si>
  <si>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</si>
  <si>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</si>
  <si>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</si>
  <si>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</si>
  <si>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</si>
  <si>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</si>
  <si>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</si>
  <si>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</si>
  <si>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</si>
  <si>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</si>
  <si>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</si>
  <si>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</si>
  <si>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</si>
  <si>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</si>
  <si>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</si>
  <si>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</si>
  <si>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</si>
  <si>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</si>
  <si>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</si>
  <si>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</si>
  <si>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</si>
  <si>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</si>
  <si>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</si>
  <si>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</si>
  <si>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</si>
  <si>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</si>
  <si>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</si>
  <si>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</si>
  <si>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</si>
  <si>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</si>
  <si>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</si>
  <si>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</si>
  <si>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</si>
  <si>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</si>
  <si>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</si>
  <si>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</si>
  <si>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</si>
  <si>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</si>
  <si>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</si>
  <si>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</si>
  <si>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</si>
  <si>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</si>
  <si>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</si>
  <si>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</si>
  <si>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</si>
  <si>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</si>
  <si>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</si>
  <si>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</si>
  <si>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</si>
  <si>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</si>
  <si>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</si>
  <si>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</si>
  <si>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</si>
  <si>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</si>
  <si>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</si>
  <si>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</si>
  <si>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</si>
  <si>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</si>
  <si>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</si>
  <si>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</si>
  <si>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</si>
  <si>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</si>
  <si>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</si>
  <si>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</si>
  <si>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</si>
  <si>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</si>
  <si>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</si>
  <si>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</si>
  <si>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</si>
  <si>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</si>
  <si>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</si>
  <si>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</si>
  <si>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</si>
  <si>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</si>
  <si>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</si>
  <si>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</si>
  <si>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</si>
  <si>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</si>
  <si>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</si>
  <si>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</si>
  <si>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</si>
  <si>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</si>
  <si>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</si>
  <si>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</si>
  <si>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</si>
  <si>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</si>
  <si>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</si>
  <si>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</si>
  <si>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</si>
  <si>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</si>
  <si>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</si>
  <si>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</si>
  <si>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</si>
  <si>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</si>
  <si>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</si>
  <si>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</si>
  <si>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</si>
  <si>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</si>
  <si>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</si>
  <si>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</si>
  <si>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</si>
  <si>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</si>
  <si>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</si>
  <si>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</si>
  <si>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</si>
  <si>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</si>
  <si>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</si>
  <si>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</si>
  <si>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</si>
  <si>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</si>
  <si>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</si>
  <si>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</si>
  <si>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</si>
  <si>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</si>
  <si>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</si>
  <si>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</si>
  <si>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</si>
  <si>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</si>
  <si>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</si>
  <si>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</si>
  <si>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</si>
  <si>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</si>
  <si>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</si>
  <si>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</si>
  <si>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</si>
  <si>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</si>
  <si>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</si>
  <si>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</si>
  <si>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</si>
  <si>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</si>
  <si>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</si>
  <si>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</si>
  <si>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</si>
  <si>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</si>
  <si>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</si>
  <si>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</si>
  <si>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</si>
  <si>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</si>
  <si>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</si>
  <si>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</si>
  <si>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</si>
  <si>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</si>
  <si>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</si>
  <si>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</si>
  <si>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</si>
  <si>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</si>
  <si>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</si>
  <si>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</si>
  <si>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</si>
  <si>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</si>
  <si>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</si>
  <si>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</si>
  <si>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</si>
  <si>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</si>
  <si>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</si>
  <si>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</si>
  <si>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</si>
  <si>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</si>
  <si>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</si>
  <si>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</si>
  <si>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</si>
  <si>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</si>
  <si>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</si>
  <si>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</si>
  <si>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</si>
  <si>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</si>
  <si>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</si>
  <si>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</si>
  <si>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</si>
  <si>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</si>
  <si>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</si>
  <si>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</si>
  <si>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</si>
  <si>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</si>
  <si>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</si>
  <si>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</si>
  <si>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</si>
  <si>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</si>
  <si>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</si>
  <si>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</si>
  <si>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</si>
  <si>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</si>
  <si>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</si>
  <si>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</si>
  <si>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</si>
  <si>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</si>
  <si>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</si>
  <si>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</si>
  <si>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</si>
  <si>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</si>
  <si>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</si>
  <si>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</si>
  <si>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</si>
  <si>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</si>
  <si>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</si>
  <si>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</si>
  <si>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</si>
  <si>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</si>
  <si>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</si>
  <si>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</si>
  <si>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</si>
  <si>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</si>
  <si>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</si>
  <si>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</si>
  <si>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</si>
  <si>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</si>
  <si>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</si>
  <si>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</si>
  <si>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</si>
  <si>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</si>
  <si>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</si>
  <si>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</si>
  <si>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</si>
  <si>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</si>
  <si>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</si>
  <si>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</si>
  <si>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</si>
  <si>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</si>
  <si>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</si>
  <si>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</si>
  <si>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</si>
  <si>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</si>
  <si>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</si>
  <si>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</si>
  <si>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</si>
  <si>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</si>
  <si>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</si>
  <si>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</si>
  <si>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</si>
  <si>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</si>
  <si>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</si>
  <si>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</si>
  <si>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</si>
  <si>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</si>
  <si>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</si>
  <si>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</si>
  <si>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</si>
  <si>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</si>
  <si>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</si>
  <si>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</si>
  <si>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</si>
  <si>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</si>
  <si>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</si>
  <si>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</si>
  <si>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</si>
  <si>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</si>
  <si>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</si>
  <si>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</si>
  <si>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</si>
  <si>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</si>
  <si>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</si>
  <si>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</si>
  <si>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</si>
  <si>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</si>
  <si>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</si>
  <si>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</si>
  <si>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</si>
  <si>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</si>
  <si>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</si>
  <si>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</si>
  <si>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</si>
  <si>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</si>
  <si>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</si>
  <si>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</si>
  <si>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</si>
  <si>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</si>
  <si>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</si>
  <si>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</si>
  <si>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</si>
  <si>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</si>
  <si>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</si>
  <si>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</si>
  <si>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</si>
  <si>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</si>
  <si>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</si>
  <si>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</si>
  <si>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</si>
  <si>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</si>
  <si>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</si>
  <si>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</si>
  <si>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</si>
  <si>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</si>
  <si>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</si>
  <si>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</si>
  <si>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</si>
  <si>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</si>
  <si>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</si>
  <si>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</si>
  <si>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</si>
  <si>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</si>
  <si>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</si>
  <si>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</si>
  <si>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</si>
  <si>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</si>
  <si>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</si>
  <si>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</si>
  <si>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</si>
  <si>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</si>
  <si>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</si>
  <si>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</si>
  <si>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</si>
  <si>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</si>
  <si>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</si>
  <si>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</si>
  <si>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</si>
  <si>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</si>
  <si>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</si>
  <si>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</si>
  <si>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</si>
  <si>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</si>
  <si>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</si>
  <si>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</si>
  <si>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</si>
  <si>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</si>
  <si>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</si>
  <si>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</si>
  <si>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</si>
  <si>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</si>
  <si>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</si>
  <si>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</si>
  <si>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</si>
  <si>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</si>
  <si>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</si>
  <si>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</si>
  <si>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</si>
  <si>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</si>
  <si>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</si>
  <si>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</si>
  <si>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</si>
  <si>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</si>
  <si>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</si>
  <si>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</si>
  <si>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</si>
  <si>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</si>
  <si>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</si>
  <si>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</si>
  <si>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</si>
  <si>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</si>
  <si>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</si>
  <si>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</si>
  <si>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</si>
  <si>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</si>
  <si>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</si>
  <si>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</si>
  <si>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</si>
  <si>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</si>
  <si>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</si>
  <si>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</si>
  <si>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</si>
  <si>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</si>
  <si>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</si>
  <si>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</si>
  <si>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</si>
  <si>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</si>
  <si>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</si>
  <si>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</si>
  <si>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</si>
  <si>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</si>
  <si>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</si>
  <si>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</si>
  <si>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</si>
  <si>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</si>
  <si>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</si>
  <si>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</si>
  <si>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</si>
  <si>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</si>
  <si>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</si>
  <si>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</si>
  <si>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</si>
  <si>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</si>
  <si>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</si>
  <si>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</si>
  <si>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</si>
  <si>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</si>
  <si>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</si>
  <si>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</si>
  <si>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</si>
  <si>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</si>
  <si>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</si>
  <si>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</si>
  <si>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</si>
  <si>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</si>
  <si>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</si>
  <si>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</si>
  <si>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</si>
  <si>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</si>
  <si>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</si>
  <si>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</si>
  <si>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</si>
  <si>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</si>
  <si>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</si>
  <si>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</si>
  <si>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</si>
  <si>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</si>
  <si>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</si>
  <si>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</si>
  <si>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</si>
  <si>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</si>
  <si>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</si>
  <si>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</si>
  <si>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</si>
  <si>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</si>
  <si>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</si>
  <si>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</si>
  <si>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</si>
  <si>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</si>
  <si>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</si>
  <si>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</si>
  <si>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</si>
  <si>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</si>
  <si>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</si>
  <si>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</si>
  <si>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</si>
  <si>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</si>
  <si>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</si>
  <si>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</si>
  <si>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</si>
  <si>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</si>
  <si>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</si>
  <si>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</si>
  <si>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</si>
  <si>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</si>
  <si>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</si>
  <si>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</si>
  <si>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</si>
  <si>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</si>
  <si>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</si>
  <si>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</si>
  <si>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</si>
  <si>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</si>
  <si>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</si>
  <si>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</si>
  <si>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</si>
  <si>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</si>
  <si>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</si>
  <si>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</si>
  <si>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</si>
  <si>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</si>
  <si>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</si>
  <si>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</si>
  <si>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</si>
  <si>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</si>
  <si>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</si>
  <si>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</si>
  <si>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</si>
  <si>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</si>
  <si>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</si>
  <si>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</si>
  <si>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</si>
  <si>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</si>
  <si>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</si>
  <si>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</si>
  <si>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</si>
  <si>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</si>
  <si>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</si>
  <si>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</si>
  <si>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</si>
  <si>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</si>
  <si>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</si>
  <si>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</si>
  <si>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</si>
  <si>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</si>
  <si>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</si>
  <si>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</si>
  <si>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</si>
  <si>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</si>
  <si>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</si>
  <si>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</si>
  <si>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</si>
  <si>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</si>
  <si>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</si>
  <si>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</si>
  <si>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</si>
  <si>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</si>
  <si>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</si>
  <si>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</si>
  <si>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</si>
  <si>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</si>
  <si>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</si>
  <si>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</si>
  <si>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</si>
  <si>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</si>
  <si>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</si>
  <si>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</si>
  <si>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</si>
  <si>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</si>
  <si>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Мария Александрова Илиева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</si>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</sst>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15250</v>
      </c>
      <c r="D6" s="675">
        <f aca="true" t="shared" si="0" ref="D6:D15">C6-E6</f>
        <v>0</v>
      </c>
      <c r="E6" s="674">
        <f>'1-Баланс'!G95</f>
        <v>15250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2957</v>
      </c>
      <c r="D7" s="675">
        <f t="shared" si="0"/>
        <v>2307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-305</v>
      </c>
      <c r="D8" s="675">
        <f t="shared" si="0"/>
        <v>0</v>
      </c>
      <c r="E8" s="674">
        <f>ABS('2-Отчет за доходите'!C44)-ABS('2-Отчет за доходите'!G44)</f>
        <v>-305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47</v>
      </c>
      <c r="D10" s="675">
        <f t="shared" si="0"/>
        <v>0</v>
      </c>
      <c r="E10" s="674">
        <f>'3-Отчет за паричния поток'!C46</f>
        <v>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2957</v>
      </c>
      <c r="D11" s="675">
        <f t="shared" si="0"/>
        <v>0</v>
      </c>
      <c r="E11" s="674">
        <f>'4-Отчет за собствения капитал'!L34</f>
        <v>2957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-10.166666666666666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-0.10314507947243828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-0.024810867973643538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0.08955223880597014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0.04561101549053356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0.04561101549053356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0.04044750430292599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0.04044750430292599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0.0019740738303612557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0.0019672131147540984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0.7901050539466212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4.157253973621914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0.8060983606557377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0.08725059181602976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8.6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47.64728682170543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15197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15197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15250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2612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3199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-305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2307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2957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11131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11131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11131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190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792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699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1162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1162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15250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258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276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335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335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305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305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305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305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48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208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273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-242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-242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3199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3199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3199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3199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-305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-892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-892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3262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3262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-305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2957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2957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15196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15196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1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15197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15197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15197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15197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15197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15197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11131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11131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11131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787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699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18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180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1162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12293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787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699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180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1162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1162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11131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11131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11131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11131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14315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14315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14315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52">
      <selection activeCell="C70" sqref="C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15197</v>
      </c>
      <c r="D21" s="477">
        <v>15196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2612</v>
      </c>
      <c r="H28" s="596">
        <f>SUM(H29:H31)</f>
        <v>-66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2678+521</f>
        <v>3199</v>
      </c>
      <c r="H29" s="196">
        <v>521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-587</v>
      </c>
      <c r="H30" s="196">
        <v>-587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2678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-305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2307</v>
      </c>
      <c r="H34" s="598">
        <f>H28+H32+H33</f>
        <v>2612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2957</v>
      </c>
      <c r="H37" s="600">
        <f>H26+H18+H34</f>
        <v>3262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11131</v>
      </c>
      <c r="H45" s="196">
        <v>11131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11131</v>
      </c>
      <c r="H50" s="596">
        <f>SUM(H44:H49)</f>
        <v>11131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15197</v>
      </c>
      <c r="D56" s="602">
        <f>D20+D21+D22+D28+D33+D46+D52+D54+D55</f>
        <v>15196</v>
      </c>
      <c r="E56" s="100" t="s">
        <v>850</v>
      </c>
      <c r="F56" s="99" t="s">
        <v>172</v>
      </c>
      <c r="G56" s="599">
        <f>G50+G52+G53+G54+G55</f>
        <v>11131</v>
      </c>
      <c r="H56" s="600">
        <f>H50+H52+H53+H54+H55</f>
        <v>11131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190</v>
      </c>
      <c r="H59" s="196">
        <v>184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792</v>
      </c>
      <c r="H61" s="596">
        <f>SUM(H62:H68)</f>
        <v>701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5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40+659</f>
        <v>699</v>
      </c>
      <c r="H64" s="196">
        <v>670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70</v>
      </c>
      <c r="H65" s="196">
        <v>29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18</v>
      </c>
      <c r="H68" s="196"/>
    </row>
    <row r="69" spans="1:8" ht="15.75">
      <c r="A69" s="89" t="s">
        <v>210</v>
      </c>
      <c r="B69" s="91" t="s">
        <v>211</v>
      </c>
      <c r="C69" s="197">
        <f>1+2</f>
        <v>3</v>
      </c>
      <c r="D69" s="196">
        <v>10</v>
      </c>
      <c r="E69" s="201" t="s">
        <v>79</v>
      </c>
      <c r="F69" s="93" t="s">
        <v>216</v>
      </c>
      <c r="G69" s="197">
        <v>180</v>
      </c>
      <c r="H69" s="196">
        <v>180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1162</v>
      </c>
      <c r="H71" s="598">
        <f>H59+H60+H61+H69+H70</f>
        <v>1065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205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246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1162</v>
      </c>
      <c r="H79" s="600">
        <f>H71+H73+H75+H77</f>
        <v>1065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</v>
      </c>
      <c r="D94" s="602">
        <f>D65+D76+D85+D92+D93</f>
        <v>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15250</v>
      </c>
      <c r="D95" s="604">
        <f>D94+D56</f>
        <v>15458</v>
      </c>
      <c r="E95" s="229" t="s">
        <v>942</v>
      </c>
      <c r="F95" s="489" t="s">
        <v>268</v>
      </c>
      <c r="G95" s="603">
        <f>G37+G40+G56+G79</f>
        <v>15250</v>
      </c>
      <c r="H95" s="604">
        <f>H37+H40+H56+H79</f>
        <v>15458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Александрова Илиева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>
        <v>295</v>
      </c>
    </row>
    <row r="13" spans="1:8" ht="15.75">
      <c r="A13" s="194" t="s">
        <v>279</v>
      </c>
      <c r="B13" s="190" t="s">
        <v>280</v>
      </c>
      <c r="C13" s="316">
        <v>9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30</v>
      </c>
      <c r="H14" s="317">
        <v>2</v>
      </c>
    </row>
    <row r="15" spans="1:8" ht="15.75">
      <c r="A15" s="194" t="s">
        <v>287</v>
      </c>
      <c r="B15" s="190" t="s">
        <v>288</v>
      </c>
      <c r="C15" s="316">
        <v>7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30</v>
      </c>
      <c r="H16" s="629">
        <f>SUM(H12:H15)</f>
        <v>297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359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</v>
      </c>
      <c r="D22" s="629">
        <f>SUM(D12:D18)+D19</f>
        <v>375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258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18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276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335</v>
      </c>
      <c r="D31" s="635">
        <f>D29+D22</f>
        <v>375</v>
      </c>
      <c r="E31" s="251" t="s">
        <v>824</v>
      </c>
      <c r="F31" s="266" t="s">
        <v>331</v>
      </c>
      <c r="G31" s="253">
        <f>G16+G18+G27</f>
        <v>30</v>
      </c>
      <c r="H31" s="254">
        <f>H16+H18+H27</f>
        <v>297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305</v>
      </c>
      <c r="H33" s="629">
        <f>IF((D31-H31)&gt;0,D31-H31,0)</f>
        <v>78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335</v>
      </c>
      <c r="D36" s="637">
        <f>D31-D34+D35</f>
        <v>375</v>
      </c>
      <c r="E36" s="262" t="s">
        <v>346</v>
      </c>
      <c r="F36" s="256" t="s">
        <v>347</v>
      </c>
      <c r="G36" s="267">
        <f>G35-G34+G31</f>
        <v>30</v>
      </c>
      <c r="H36" s="268">
        <f>H35-H34+H31</f>
        <v>297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305</v>
      </c>
      <c r="H37" s="254">
        <f>IF((D36-H36)&gt;0,D36-H36,0)</f>
        <v>78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305</v>
      </c>
      <c r="H42" s="244">
        <f>IF(H37&gt;0,IF(D38+H37&lt;0,0,D38+H37),IF(D37-D38&lt;0,D38-D37,0))</f>
        <v>78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305</v>
      </c>
      <c r="H44" s="268">
        <f>IF(D42=0,IF(H42-H43&gt;0,H42-H43+D43,0),IF(D42-D43&lt;0,D43-D42+H43,0))</f>
        <v>78</v>
      </c>
    </row>
    <row r="45" spans="1:8" ht="16.5" thickBot="1">
      <c r="A45" s="270" t="s">
        <v>371</v>
      </c>
      <c r="B45" s="271" t="s">
        <v>372</v>
      </c>
      <c r="C45" s="630">
        <f>C36+C38+C42</f>
        <v>335</v>
      </c>
      <c r="D45" s="631">
        <f>D36+D38+D42</f>
        <v>375</v>
      </c>
      <c r="E45" s="270" t="s">
        <v>373</v>
      </c>
      <c r="F45" s="272" t="s">
        <v>374</v>
      </c>
      <c r="G45" s="630">
        <f>G42+G36</f>
        <v>335</v>
      </c>
      <c r="H45" s="631">
        <f>H42+H36</f>
        <v>375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Александрова Илиева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48</v>
      </c>
      <c r="D11" s="196">
        <v>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</v>
      </c>
      <c r="D12" s="196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-4+212</f>
        <v>208</v>
      </c>
      <c r="D15" s="196">
        <v>-57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-3-35+84</f>
        <v>46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273</v>
      </c>
      <c r="D21" s="659">
        <f>SUM(D11:D20)</f>
        <v>-60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59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-242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-242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Александрова Илиева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3199</v>
      </c>
      <c r="J13" s="584">
        <f>'1-Баланс'!H30+'1-Баланс'!H33</f>
        <v>-587</v>
      </c>
      <c r="K13" s="585"/>
      <c r="L13" s="584">
        <f>SUM(C13:K13)</f>
        <v>3262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3199</v>
      </c>
      <c r="J17" s="653">
        <f t="shared" si="2"/>
        <v>-587</v>
      </c>
      <c r="K17" s="653">
        <f t="shared" si="2"/>
        <v>0</v>
      </c>
      <c r="L17" s="584">
        <f t="shared" si="1"/>
        <v>3262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-305</v>
      </c>
      <c r="K18" s="585"/>
      <c r="L18" s="584">
        <f t="shared" si="1"/>
        <v>-305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3199</v>
      </c>
      <c r="J31" s="653">
        <f t="shared" si="6"/>
        <v>-892</v>
      </c>
      <c r="K31" s="653">
        <f t="shared" si="6"/>
        <v>0</v>
      </c>
      <c r="L31" s="584">
        <f t="shared" si="1"/>
        <v>2957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3199</v>
      </c>
      <c r="J34" s="587">
        <f t="shared" si="7"/>
        <v>-892</v>
      </c>
      <c r="K34" s="587">
        <f t="shared" si="7"/>
        <v>0</v>
      </c>
      <c r="L34" s="651">
        <f t="shared" si="1"/>
        <v>2957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Александрова Илиева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Александрова Илиева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O7" sqref="O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15196</v>
      </c>
      <c r="E20" s="328">
        <v>1</v>
      </c>
      <c r="F20" s="328"/>
      <c r="G20" s="329">
        <f t="shared" si="2"/>
        <v>15197</v>
      </c>
      <c r="H20" s="328">
        <v>0</v>
      </c>
      <c r="I20" s="328">
        <v>0</v>
      </c>
      <c r="J20" s="329">
        <f t="shared" si="3"/>
        <v>15197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15197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15196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15197</v>
      </c>
      <c r="H42" s="349">
        <f t="shared" si="11"/>
        <v>0</v>
      </c>
      <c r="I42" s="349">
        <f t="shared" si="11"/>
        <v>0</v>
      </c>
      <c r="J42" s="349">
        <f t="shared" si="11"/>
        <v>15197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15197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Александрова Илиева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76">
      <selection activeCell="D43" sqref="D4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11131</v>
      </c>
      <c r="D58" s="138">
        <f>D59+D61</f>
        <v>0</v>
      </c>
      <c r="E58" s="136">
        <f t="shared" si="1"/>
        <v>11131</v>
      </c>
      <c r="F58" s="398">
        <f>F59+F61</f>
        <v>14315</v>
      </c>
    </row>
    <row r="59" spans="1:6" ht="15.75">
      <c r="A59" s="370" t="s">
        <v>671</v>
      </c>
      <c r="B59" s="135" t="s">
        <v>672</v>
      </c>
      <c r="C59" s="197">
        <f>'1-Баланс'!G45</f>
        <v>11131</v>
      </c>
      <c r="D59" s="197"/>
      <c r="E59" s="136">
        <f t="shared" si="1"/>
        <v>11131</v>
      </c>
      <c r="F59" s="196">
        <v>14315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11131</v>
      </c>
      <c r="D68" s="435">
        <f>D54+D58+D63+D64+D65+D66</f>
        <v>0</v>
      </c>
      <c r="E68" s="436">
        <f t="shared" si="1"/>
        <v>11131</v>
      </c>
      <c r="F68" s="437">
        <f>F54+F58+F63+F64+F65+F66</f>
        <v>14315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5</v>
      </c>
      <c r="D76" s="197">
        <f>C76</f>
        <v>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190</v>
      </c>
      <c r="D77" s="138">
        <f>D78+D80</f>
        <v>190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190</v>
      </c>
      <c r="D78" s="197">
        <f>C78</f>
        <v>190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787</v>
      </c>
      <c r="D87" s="134">
        <f>SUM(D88:D92)+D96</f>
        <v>787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699</v>
      </c>
      <c r="D89" s="197">
        <f>'1-Баланс'!G64</f>
        <v>699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70</v>
      </c>
      <c r="D90" s="197">
        <v>70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18</v>
      </c>
      <c r="D94" s="197">
        <v>18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180</v>
      </c>
      <c r="D97" s="197">
        <f>'1-Баланс'!G69</f>
        <v>180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1162</v>
      </c>
      <c r="D98" s="433">
        <f>D87+D82+D77+D73+D97</f>
        <v>1162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12293</v>
      </c>
      <c r="D99" s="427">
        <f>D98+D70+D68</f>
        <v>1162</v>
      </c>
      <c r="E99" s="427">
        <f>E98+E70+E68</f>
        <v>11131</v>
      </c>
      <c r="F99" s="428">
        <f>F98+F70+F68</f>
        <v>14315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Александрова Илиева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C18" sqref="C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Александрова Илиева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2017-07-27T05:39:16Z</cp:lastPrinted>
  <dcterms:created xsi:type="dcterms:W3CDTF">2006-09-16T00:00:00Z</dcterms:created>
  <dcterms:modified xsi:type="dcterms:W3CDTF">2017-07-27T09:36:55Z</dcterms:modified>
  <cp:category/>
  <cp:version/>
  <cp:contentType/>
  <cp:contentStatus/>
</cp:coreProperties>
</file>