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<sst xmlns="http://schemas.openxmlformats.org/spreadsheetml/2006/main" count="1067" uniqueCount="873">
  <si>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</si>
  <si>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</si>
  <si>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</si>
  <si>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</si>
  <si>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</si>
  <si>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</si>
  <si>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</si>
  <si>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</si>
  <si>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</si>
  <si>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</si>
  <si>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</si>
  <si>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</si>
  <si>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</si>
  <si>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</si>
  <si>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</si>
  <si>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</si>
  <si>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</si>
  <si>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</si>
  <si>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</si>
  <si>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</si>
  <si>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</si>
  <si>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</si>
  <si>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</si>
  <si>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</si>
  <si>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</si>
  <si>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</si>
  <si>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</si>
  <si>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</si>
  <si>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</si>
  <si>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</si>
  <si>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</si>
  <si>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</si>
  <si>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</si>
  <si>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</si>
  <si>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</si>
  <si>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</si>
  <si>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</si>
  <si>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</si>
  <si>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</si>
  <si>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</si>
  <si>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</si>
  <si>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</si>
  <si>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</si>
  <si>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</si>
  <si>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</si>
  <si>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</si>
  <si>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</si>
  <si>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</si>
  <si>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</si>
  <si>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</si>
  <si>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</si>
  <si>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</si>
  <si>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</si>
  <si>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</si>
  <si>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</si>
  <si>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</si>
  <si>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</si>
  <si>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</si>
  <si>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</si>
  <si>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</si>
  <si>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</si>
  <si>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</si>
  <si>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</si>
  <si>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</si>
  <si>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</si>
  <si>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</si>
  <si>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</si>
  <si>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</si>
  <si>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</si>
  <si>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</si>
  <si>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</si>
  <si>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</si>
  <si>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</si>
  <si>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</si>
  <si>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</si>
  <si>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</si>
  <si>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</si>
  <si>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</si>
  <si>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</si>
  <si>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</si>
  <si>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</si>
  <si>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</si>
  <si>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</si>
  <si>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</si>
  <si>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</si>
  <si>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</si>
  <si>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</si>
  <si>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</si>
  <si>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</si>
  <si>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</si>
  <si>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</si>
  <si>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</si>
  <si>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</si>
  <si>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</si>
  <si>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</si>
  <si>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</si>
  <si>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</si>
  <si>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</si>
  <si>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</si>
  <si>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</si>
  <si>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</si>
  <si>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</si>
  <si>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</si>
  <si>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</si>
  <si>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</si>
  <si>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</si>
  <si>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</si>
  <si>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</si>
  <si>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</si>
  <si>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</si>
  <si>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</si>
  <si>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</si>
  <si>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</si>
  <si>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</si>
  <si>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</si>
  <si>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</si>
  <si>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</si>
  <si>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</si>
  <si>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</si>
  <si>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</si>
  <si>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</si>
  <si>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</si>
  <si>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</si>
  <si>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</si>
  <si>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</si>
  <si>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</si>
  <si>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</si>
  <si>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</si>
  <si>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</si>
  <si>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</si>
  <si>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</si>
  <si>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</si>
  <si>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</si>
  <si>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</si>
  <si>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</si>
  <si>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</si>
  <si>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</si>
  <si>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</si>
  <si>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</si>
  <si>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</si>
  <si>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</si>
  <si>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</si>
  <si>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</si>
  <si>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</si>
  <si>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</si>
  <si>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</si>
  <si>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</si>
  <si>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</si>
  <si>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</si>
  <si>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</si>
  <si>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</si>
  <si>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</si>
  <si>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</si>
  <si>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</si>
  <si>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</si>
  <si>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</si>
  <si>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</si>
  <si>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</si>
  <si>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</si>
  <si>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</si>
  <si>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</si>
  <si>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</si>
  <si>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</si>
  <si>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</si>
  <si>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</si>
  <si>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</si>
  <si>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</si>
  <si>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</si>
  <si>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</si>
  <si>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</si>
  <si>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</si>
  <si>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</si>
  <si>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</si>
  <si>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</si>
  <si>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</si>
  <si>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</si>
  <si>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</si>
  <si>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</si>
  <si>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</si>
  <si>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</si>
  <si>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</si>
  <si>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</si>
  <si>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</si>
  <si>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</si>
  <si>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</si>
  <si>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</si>
  <si>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</si>
  <si>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</si>
  <si>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</si>
  <si>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</si>
  <si>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</si>
  <si>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</si>
  <si>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</si>
  <si>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</si>
  <si>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</si>
  <si>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</si>
  <si>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</si>
  <si>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</si>
  <si>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</si>
  <si>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</si>
  <si>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</si>
  <si>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</si>
  <si>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</si>
  <si>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</si>
  <si>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</si>
  <si>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</si>
  <si>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</si>
  <si>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</si>
  <si>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</si>
  <si>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</si>
  <si>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</si>
  <si>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</si>
  <si>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</si>
  <si>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</si>
  <si>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</si>
  <si>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</si>
  <si>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</si>
  <si>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</si>
  <si>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</si>
  <si>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</si>
  <si>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</si>
  <si>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</si>
  <si>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</si>
  <si>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</si>
  <si>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</si>
  <si>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</si>
  <si>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</si>
  <si>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</si>
  <si>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</si>
  <si>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</si>
  <si>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</si>
  <si>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</si>
  <si>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</si>
  <si>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</si>
  <si>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</si>
  <si>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</si>
  <si>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</si>
  <si>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</si>
  <si>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</si>
  <si>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</si>
  <si>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</si>
  <si>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</si>
  <si>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</si>
  <si>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</si>
  <si>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</si>
  <si>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</si>
  <si>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</si>
  <si>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</si>
  <si>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</si>
  <si>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</si>
  <si>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</si>
  <si>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</si>
  <si>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</si>
  <si>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</si>
  <si>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</si>
  <si>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</si>
  <si>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</si>
  <si>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</si>
  <si>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</si>
  <si>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</si>
  <si>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</si>
  <si>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</si>
  <si>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</si>
  <si>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</si>
  <si>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</si>
  <si>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</si>
  <si>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</si>
  <si>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</si>
  <si>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</si>
  <si>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</si>
  <si>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</si>
  <si>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</si>
  <si>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</si>
  <si>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</si>
  <si>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</si>
  <si>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</si>
  <si>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</si>
  <si>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</si>
  <si>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</si>
  <si>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</si>
  <si>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</si>
  <si>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</si>
  <si>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</si>
  <si>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</si>
  <si>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</si>
  <si>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</si>
  <si>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</si>
  <si>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</si>
  <si>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</si>
  <si>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</si>
  <si>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</si>
  <si>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</si>
  <si>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</si>
  <si>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</si>
  <si>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</si>
  <si>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</si>
  <si>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</si>
  <si>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</si>
  <si>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</si>
  <si>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</si>
  <si>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</si>
  <si>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</si>
  <si>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</si>
  <si>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</si>
  <si>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</si>
  <si>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</si>
  <si>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</si>
  <si>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</si>
  <si>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</si>
  <si>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</si>
  <si>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</si>
  <si>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</si>
  <si>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</si>
  <si>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</si>
  <si>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</si>
  <si>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</si>
  <si>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</si>
  <si>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</si>
  <si>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</si>
  <si>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</si>
  <si>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</si>
  <si>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</si>
  <si>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</si>
  <si>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</si>
  <si>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</si>
  <si>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</si>
  <si>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</si>
  <si>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</si>
  <si>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</si>
  <si>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</si>
  <si>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</si>
  <si>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</si>
  <si>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</si>
  <si>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</si>
  <si>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</si>
  <si>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</si>
  <si>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</si>
  <si>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</si>
  <si>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</si>
  <si>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</si>
  <si>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</si>
  <si>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</si>
  <si>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</si>
  <si>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</si>
  <si>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</si>
  <si>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</si>
  <si>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</si>
  <si>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</si>
  <si>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</si>
  <si>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</si>
  <si>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</si>
  <si>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</si>
  <si>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</si>
  <si>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</si>
  <si>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</si>
  <si>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</si>
  <si>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</si>
  <si>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</si>
  <si>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</si>
  <si>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</si>
  <si>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</si>
  <si>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</si>
  <si>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</si>
  <si>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</si>
  <si>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</si>
  <si>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</si>
  <si>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</si>
  <si>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</si>
  <si>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</si>
  <si>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</si>
  <si>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</si>
  <si>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</si>
  <si>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</si>
  <si>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</si>
  <si>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</si>
  <si>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</si>
  <si>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</si>
  <si>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</si>
  <si>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</si>
  <si>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</si>
  <si>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</si>
  <si>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</si>
  <si>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</si>
  <si>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</si>
  <si>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</si>
  <si>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</si>
  <si>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</si>
  <si>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</si>
  <si>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</si>
  <si>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</si>
  <si>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</si>
  <si>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</si>
  <si>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</si>
  <si>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</si>
  <si>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</si>
  <si>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</si>
  <si>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</si>
  <si>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</si>
  <si>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</si>
  <si>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</si>
  <si>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</si>
  <si>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</si>
  <si>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</si>
  <si>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</si>
  <si>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</si>
  <si>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</si>
  <si>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</si>
  <si>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</si>
  <si>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</si>
  <si>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</si>
  <si>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</si>
  <si>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</si>
  <si>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</si>
  <si>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</si>
  <si>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</si>
  <si>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</si>
  <si>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</si>
  <si>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</si>
  <si>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</si>
  <si>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</si>
  <si>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</si>
  <si>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</si>
  <si>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</si>
  <si>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</si>
  <si>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</si>
  <si>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</si>
  <si>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</si>
  <si>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</si>
  <si>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</si>
  <si>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</si>
  <si>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</si>
  <si>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</si>
  <si>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</si>
  <si>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</si>
  <si>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</si>
  <si>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</si>
  <si>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</si>
  <si>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</si>
  <si>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</si>
  <si>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</si>
  <si>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</si>
  <si>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</si>
  <si>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</si>
  <si>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</si>
  <si>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</si>
  <si>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</si>
  <si>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</si>
  <si>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</si>
  <si>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</si>
  <si>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</si>
  <si>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</si>
  <si>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</si>
  <si>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</si>
  <si>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</si>
  <si>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</si>
  <si>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</si>
  <si>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</si>
  <si>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</si>
  <si>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</si>
  <si>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</si>
  <si>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</si>
  <si>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</si>
  <si>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</si>
  <si>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</si>
  <si>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</si>
  <si>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</si>
  <si>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</si>
  <si>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</si>
  <si>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</si>
  <si>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</si>
  <si>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</si>
  <si>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</si>
  <si>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</si>
  <si>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</si>
  <si>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</si>
  <si>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</si>
  <si>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</si>
  <si>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</si>
  <si>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</si>
  <si>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</si>
  <si>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</si>
  <si>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</si>
  <si>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</si>
  <si>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</si>
  <si>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</si>
  <si>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</si>
  <si>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</si>
  <si>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</si>
  <si>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</si>
  <si>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</si>
  <si>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</si>
  <si>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</si>
  <si>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</si>
  <si>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</si>
  <si>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</si>
  <si>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</si>
  <si>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</si>
  <si>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</si>
  <si>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</si>
  <si>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</si>
  <si>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</si>
  <si>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</si>
  <si>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</si>
  <si>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</si>
  <si>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</si>
  <si>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</si>
  <si>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</si>
  <si>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</si>
  <si>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</si>
  <si>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</si>
  <si>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</si>
  <si>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</si>
  <si>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</si>
  <si>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</si>
  <si>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</si>
  <si>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</si>
  <si>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</si>
  <si>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</si>
  <si>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</si>
  <si>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</si>
  <si>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</si>
  <si>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</si>
  <si>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</si>
  <si>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</si>
  <si>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</si>
  <si>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</si>
  <si>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</si>
  <si>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</si>
  <si>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</si>
  <si>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</si>
  <si>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</si>
  <si>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</si>
  <si>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</si>
  <si>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</si>
  <si>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</si>
  <si>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</si>
  <si>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</si>
  <si>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</si>
  <si>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</si>
  <si>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</si>
  <si>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</si>
  <si>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</si>
  <si>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</si>
  <si>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</si>
  <si>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</si>
  <si>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</si>
  <si>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</si>
  <si>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</si>
  <si>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</si>
  <si>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</si>
  <si>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</si>
  <si>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</si>
  <si>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</si>
  <si>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</si>
  <si>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</si>
  <si>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</si>
  <si>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</si>
  <si>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</si>
  <si>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</si>
  <si>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</si>
  <si>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</si>
  <si>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</si>
  <si>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</si>
  <si>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</si>
  <si>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</si>
  <si>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</si>
  <si>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</si>
  <si>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</si>
  <si>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</si>
  <si>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</si>
  <si>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</si>
  <si>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</si>
  <si>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</si>
  <si>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</si>
  <si>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</si>
  <si>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</si>
  <si>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</si>
  <si>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</si>
  <si>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</si>
  <si>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</si>
  <si>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</si>
  <si>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</si>
  <si>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</si>
  <si>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</si>
  <si>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</si>
  <si>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</si>
  <si>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</si>
  <si>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</si>
  <si>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</si>
  <si>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</si>
  <si>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</si>
  <si>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</si>
  <si>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</si>
  <si>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</si>
  <si>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</si>
  <si>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</si>
  <si>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</si>
  <si>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</si>
  <si>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</si>
  <si>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</si>
  <si>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</si>
  <si>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</si>
  <si>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</si>
  <si>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</si>
  <si>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</si>
  <si>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</si>
  <si>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</si>
  <si>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</si>
  <si>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</si>
  <si>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</si>
  <si>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</si>
  <si>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</si>
  <si>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</si>
  <si>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</si>
  <si>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</si>
  <si>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</si>
  <si>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</si>
  <si>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</si>
  <si>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</si>
  <si>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</si>
  <si>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</si>
  <si>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</si>
  <si>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</si>
  <si>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</si>
  <si>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</si>
  <si>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</si>
  <si>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</si>
  <si>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</si>
  <si>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</si>
  <si>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</si>
  <si>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</si>
  <si>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</si>
  <si>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</si>
  <si>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</si>
  <si>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</si>
  <si>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</si>
  <si>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</si>
  <si>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</si>
  <si>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</si>
  <si>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</si>
  <si>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</si>
  <si>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</si>
  <si>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</si>
  <si>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</si>
  <si>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</si>
  <si>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</si>
  <si>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</si>
  <si>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</si>
  <si>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</si>
  <si>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</si>
  <si>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</si>
  <si>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</si>
  <si>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</si>
  <si>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</si>
  <si>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</si>
  <si>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</si>
  <si>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</si>
  <si>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</si>
  <si>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</si>
  <si>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</si>
  <si>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</si>
  <si>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</si>
  <si>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</si>
  <si>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</si>
  <si>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</si>
  <si>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</si>
  <si>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</si>
  <si>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</si>
  <si>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</si>
  <si>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</si>
  <si>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</si>
  <si>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</si>
  <si>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</si>
  <si>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</si>
  <si>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</si>
  <si>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</si>
  <si>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</si>
  <si>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</si>
  <si>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</si>
  <si>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</si>
  <si>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</si>
  <si>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</si>
  <si>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</si>
  <si>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</si>
  <si>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</si>
  <si>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</si>
  <si>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</si>
  <si>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</si>
  <si>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</si>
  <si>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</si>
  <si>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</si>
  <si>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</si>
  <si>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</si>
  <si>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</si>
  <si>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</si>
  <si>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</si>
  <si>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</si>
  <si>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</si>
  <si>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</si>
  <si>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</si>
  <si>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</si>
  <si>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</si>
  <si>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</si>
  <si>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</si>
  <si>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</si>
  <si>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</si>
  <si>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</si>
  <si>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</si>
  <si>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</si>
  <si>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</si>
  <si>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</si>
  <si>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</si>
  <si>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</si>
  <si>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</si>
  <si>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</si>
  <si>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</si>
  <si>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</si>
  <si>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</si>
  <si>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</si>
  <si>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</si>
  <si>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</si>
  <si>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</si>
  <si>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</si>
  <si>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</si>
  <si>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</si>
  <si>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</si>
  <si>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</si>
  <si>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</si>
  <si>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</si>
  <si>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</si>
  <si>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</si>
  <si>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</si>
  <si>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</si>
  <si>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</si>
  <si>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</si>
  <si>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</si>
  <si>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</si>
  <si>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</si>
  <si>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</si>
  <si>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</si>
  <si>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</si>
  <si>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</si>
  <si>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</si>
  <si>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</si>
  <si>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</si>
  <si>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</si>
  <si>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</si>
  <si>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</si>
  <si>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</si>
  <si>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</si>
  <si>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</si>
  <si>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</si>
  <si>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</si>
  <si>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</si>
  <si>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</si>
  <si>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</si>
  <si>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</si>
  <si>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</si>
  <si>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</si>
  <si>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</si>
  <si>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</si>
  <si>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</si>
  <si>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</si>
  <si>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</si>
  <si>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</si>
  <si>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</si>
  <si>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</si>
  <si>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</si>
  <si>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</si>
  <si>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</si>
  <si>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</si>
  <si>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</si>
  <si>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</si>
  <si>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</si>
  <si>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</si>
  <si>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</si>
  <si>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</si>
  <si>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</si>
  <si>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</si>
  <si>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</si>
  <si>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</si>
  <si>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</si>
  <si>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</si>
  <si>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</si>
  <si>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</si>
  <si>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</si>
  <si>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</si>
  <si>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</si>
  <si>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</si>
  <si>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</si>
  <si>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</si>
  <si>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</si>
  <si>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</si>
  <si>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</si>
  <si>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</si>
  <si>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</si>
  <si>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</si>
  <si>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</si>
  <si>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</si>
  <si>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</si>
  <si>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</si>
  <si>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</si>
  <si>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</si>
  <si>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</si>
  <si>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</si>
  <si>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</si>
  <si>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</si>
  <si>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</si>
  <si>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</si>
  <si>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</si>
  <si>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</si>
  <si>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</si>
  <si>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</si>
  <si>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</si>
  <si>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</si>
  <si>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</si>
  <si>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</si>
  <si>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</si>
  <si>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</si>
  <si>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</si>
  <si>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</si>
  <si>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</si>
  <si>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</si>
  <si>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</si>
  <si>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</si>
  <si>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</si>
  <si>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</si>
  <si>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</si>
  <si>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</si>
  <si>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</si>
  <si>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</si>
  <si>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</si>
  <si>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</si>
  <si>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</si>
  <si>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</si>
  <si>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</si>
  <si>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</si>
  <si>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</si>
  <si>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</si>
  <si>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</si>
  <si>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</si>
  <si>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</si>
  <si>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</si>
  <si>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</si>
  <si>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</si>
  <si>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</si>
  <si>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</si>
  <si>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</si>
  <si>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</si>
  <si>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</si>
  <si>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</si>
  <si>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</si>
  <si>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</si>
  <si>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</si>
  <si>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</si>
  <si>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</si>
  <si>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</si>
  <si>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</si>
  <si>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Слънчо АД</t>
  </si>
  <si>
    <t>неконсолидиран</t>
  </si>
  <si>
    <t>Дата на съставяне: 14.04.2010</t>
  </si>
  <si>
    <t>Съставител: Десислава Александрова</t>
  </si>
  <si>
    <t>Ръководител: Емил Динков</t>
  </si>
  <si>
    <t>Десислава Александрова</t>
  </si>
  <si>
    <t>Емил Динков</t>
  </si>
  <si>
    <t xml:space="preserve">Дата на съставяне:14.04.2010                                       </t>
  </si>
  <si>
    <t xml:space="preserve">Дата  на съставяне: 14.04.2010                                                                                                                                </t>
  </si>
  <si>
    <t>Съставител:Десислава Александрова</t>
  </si>
  <si>
    <t xml:space="preserve"> Ръководите:</t>
  </si>
  <si>
    <t xml:space="preserve">Дата на съставяне: 14.04.2010                       </t>
  </si>
  <si>
    <t xml:space="preserve">                                    Съставител: Десислава Александрова                         </t>
  </si>
  <si>
    <t>Ръководител:Емил Динков</t>
  </si>
  <si>
    <t>Дата на съставяне:14.04.2010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</si>
</sst>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7">
      <selection activeCell="F100" sqref="F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858</v>
      </c>
      <c r="F3" s="217" t="s">
        <v>2</v>
      </c>
      <c r="G3" s="172"/>
      <c r="H3" s="461">
        <v>814244008</v>
      </c>
    </row>
    <row r="4" spans="1:8" ht="15">
      <c r="A4" s="580" t="s">
        <v>3</v>
      </c>
      <c r="B4" s="586"/>
      <c r="C4" s="586"/>
      <c r="D4" s="586"/>
      <c r="E4" s="504" t="s">
        <v>859</v>
      </c>
      <c r="F4" s="582" t="s">
        <v>4</v>
      </c>
      <c r="G4" s="583"/>
      <c r="H4" s="461">
        <v>1420</v>
      </c>
    </row>
    <row r="5" spans="1:8" ht="15">
      <c r="A5" s="580" t="s">
        <v>5</v>
      </c>
      <c r="B5" s="581"/>
      <c r="C5" s="581"/>
      <c r="D5" s="581"/>
      <c r="E5" s="505">
        <v>40268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</v>
      </c>
      <c r="D11" s="151">
        <v>98</v>
      </c>
      <c r="E11" s="237" t="s">
        <v>22</v>
      </c>
      <c r="F11" s="242" t="s">
        <v>23</v>
      </c>
      <c r="G11" s="152">
        <v>1600</v>
      </c>
      <c r="H11" s="152">
        <v>1600</v>
      </c>
    </row>
    <row r="12" spans="1:8" ht="15">
      <c r="A12" s="235" t="s">
        <v>24</v>
      </c>
      <c r="B12" s="241" t="s">
        <v>25</v>
      </c>
      <c r="C12" s="151">
        <v>319</v>
      </c>
      <c r="D12" s="151">
        <v>325</v>
      </c>
      <c r="E12" s="237" t="s">
        <v>26</v>
      </c>
      <c r="F12" s="242" t="s">
        <v>27</v>
      </c>
      <c r="G12" s="153">
        <v>1600</v>
      </c>
      <c r="H12" s="153">
        <v>1600</v>
      </c>
    </row>
    <row r="13" spans="1:8" ht="15">
      <c r="A13" s="235" t="s">
        <v>28</v>
      </c>
      <c r="B13" s="241" t="s">
        <v>29</v>
      </c>
      <c r="C13" s="151">
        <v>42</v>
      </c>
      <c r="D13" s="151">
        <v>49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121</v>
      </c>
      <c r="D14" s="151">
        <v>123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35</v>
      </c>
      <c r="D15" s="151">
        <v>34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1600</v>
      </c>
      <c r="H17" s="154">
        <f>H11+H14+H15+H16</f>
        <v>1600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8</v>
      </c>
      <c r="D18" s="151">
        <v>8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623</v>
      </c>
      <c r="D19" s="155">
        <f>SUM(D11:D18)</f>
        <v>637</v>
      </c>
      <c r="E19" s="237" t="s">
        <v>53</v>
      </c>
      <c r="F19" s="242" t="s">
        <v>54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180</v>
      </c>
      <c r="H20" s="158">
        <v>180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169</v>
      </c>
      <c r="H21" s="156">
        <f>SUM(H22:H24)</f>
        <v>169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169</v>
      </c>
      <c r="H22" s="152">
        <v>169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548</v>
      </c>
      <c r="H25" s="154">
        <f>H19+H20+H21</f>
        <v>548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1529</v>
      </c>
      <c r="H27" s="154">
        <f>SUM(H28:H30)</f>
        <v>67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1529</v>
      </c>
      <c r="H28" s="152">
        <v>67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370</v>
      </c>
      <c r="H31" s="152">
        <v>1462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1899</v>
      </c>
      <c r="H33" s="154">
        <f>H27+H31+H32</f>
        <v>1529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4047</v>
      </c>
      <c r="H36" s="154">
        <f>H25+H17+H33</f>
        <v>3677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623</v>
      </c>
      <c r="D55" s="155">
        <f>D19+D20+D21+D27+D32+D45+D51+D53+D54</f>
        <v>637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490</v>
      </c>
      <c r="D58" s="151">
        <v>548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190</v>
      </c>
      <c r="D59" s="151">
        <v>140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217</v>
      </c>
      <c r="H61" s="154">
        <f>SUM(H62:H68)</f>
        <v>169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</v>
      </c>
      <c r="H62" s="152">
        <v>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680</v>
      </c>
      <c r="D64" s="155">
        <f>SUM(D58:D63)</f>
        <v>688</v>
      </c>
      <c r="E64" s="237" t="s">
        <v>200</v>
      </c>
      <c r="F64" s="242" t="s">
        <v>201</v>
      </c>
      <c r="G64" s="152">
        <v>81</v>
      </c>
      <c r="H64" s="152">
        <v>57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50</v>
      </c>
      <c r="H66" s="152">
        <v>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17</v>
      </c>
      <c r="H67" s="152">
        <v>1</v>
      </c>
    </row>
    <row r="68" spans="1:8" ht="15">
      <c r="A68" s="235" t="s">
        <v>211</v>
      </c>
      <c r="B68" s="241" t="s">
        <v>212</v>
      </c>
      <c r="C68" s="151">
        <v>455</v>
      </c>
      <c r="D68" s="151">
        <v>407</v>
      </c>
      <c r="E68" s="237" t="s">
        <v>213</v>
      </c>
      <c r="F68" s="242" t="s">
        <v>214</v>
      </c>
      <c r="G68" s="152">
        <v>65</v>
      </c>
      <c r="H68" s="152">
        <v>102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</v>
      </c>
      <c r="H69" s="152">
        <v>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13</v>
      </c>
      <c r="D71" s="151">
        <v>22</v>
      </c>
      <c r="E71" s="253" t="s">
        <v>46</v>
      </c>
      <c r="F71" s="273" t="s">
        <v>224</v>
      </c>
      <c r="G71" s="161">
        <f>G59+G60+G61+G69+G70</f>
        <v>219</v>
      </c>
      <c r="H71" s="161">
        <f>H59+H60+H61+H69+H70</f>
        <v>171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468</v>
      </c>
      <c r="D75" s="155">
        <f>SUM(D67:D74)</f>
        <v>429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219</v>
      </c>
      <c r="H79" s="162">
        <f>H71+H74+H75+H76</f>
        <v>171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18</v>
      </c>
      <c r="D87" s="151">
        <v>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2458</v>
      </c>
      <c r="D88" s="151">
        <v>2079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2476</v>
      </c>
      <c r="D91" s="155">
        <f>SUM(D87:D90)</f>
        <v>2088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19</v>
      </c>
      <c r="D92" s="151">
        <v>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3643</v>
      </c>
      <c r="D93" s="155">
        <f>D64+D75+D84+D91+D92</f>
        <v>3211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4266</v>
      </c>
      <c r="D94" s="164">
        <f>D93+D55</f>
        <v>3848</v>
      </c>
      <c r="E94" s="449" t="s">
        <v>270</v>
      </c>
      <c r="F94" s="289" t="s">
        <v>271</v>
      </c>
      <c r="G94" s="165">
        <f>G36+G39+G55+G79</f>
        <v>4266</v>
      </c>
      <c r="H94" s="165">
        <f>H36+H39+H55+H79</f>
        <v>3848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860</v>
      </c>
      <c r="B98" s="432"/>
      <c r="C98" s="584" t="s">
        <v>861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862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A53" sqref="A5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Слънчо АД</v>
      </c>
      <c r="C2" s="589"/>
      <c r="D2" s="589"/>
      <c r="E2" s="589"/>
      <c r="F2" s="575" t="s">
        <v>2</v>
      </c>
      <c r="G2" s="575"/>
      <c r="H2" s="526">
        <f>'справка №1-БАЛАНС'!H3</f>
        <v>814244008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1420</v>
      </c>
    </row>
    <row r="4" spans="1:8" ht="17.25" customHeight="1">
      <c r="A4" s="467" t="s">
        <v>5</v>
      </c>
      <c r="B4" s="590">
        <f>'справка №1-БАЛАНС'!E5</f>
        <v>40268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548</v>
      </c>
      <c r="D9" s="46">
        <v>507</v>
      </c>
      <c r="E9" s="298" t="s">
        <v>284</v>
      </c>
      <c r="F9" s="549" t="s">
        <v>285</v>
      </c>
      <c r="G9" s="550">
        <v>1076</v>
      </c>
      <c r="H9" s="550">
        <v>1076</v>
      </c>
    </row>
    <row r="10" spans="1:8" ht="12">
      <c r="A10" s="298" t="s">
        <v>286</v>
      </c>
      <c r="B10" s="299" t="s">
        <v>287</v>
      </c>
      <c r="C10" s="46">
        <v>30</v>
      </c>
      <c r="D10" s="46">
        <v>30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20</v>
      </c>
      <c r="D11" s="46">
        <v>22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137</v>
      </c>
      <c r="D12" s="46">
        <v>134</v>
      </c>
      <c r="E12" s="300" t="s">
        <v>78</v>
      </c>
      <c r="F12" s="549" t="s">
        <v>296</v>
      </c>
      <c r="G12" s="550">
        <v>3</v>
      </c>
      <c r="H12" s="550">
        <v>3</v>
      </c>
    </row>
    <row r="13" spans="1:18" ht="12">
      <c r="A13" s="298" t="s">
        <v>297</v>
      </c>
      <c r="B13" s="299" t="s">
        <v>298</v>
      </c>
      <c r="C13" s="46">
        <v>24</v>
      </c>
      <c r="D13" s="46">
        <v>24</v>
      </c>
      <c r="E13" s="301" t="s">
        <v>51</v>
      </c>
      <c r="F13" s="551" t="s">
        <v>299</v>
      </c>
      <c r="G13" s="548">
        <f>SUM(G9:G12)</f>
        <v>1079</v>
      </c>
      <c r="H13" s="548">
        <f>SUM(H9:H12)</f>
        <v>1079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</v>
      </c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-51</v>
      </c>
      <c r="D15" s="47">
        <v>-26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</v>
      </c>
      <c r="D16" s="47">
        <v>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711</v>
      </c>
      <c r="D19" s="49">
        <f>SUM(D9:D15)+D16</f>
        <v>693</v>
      </c>
      <c r="E19" s="304" t="s">
        <v>316</v>
      </c>
      <c r="F19" s="552" t="s">
        <v>317</v>
      </c>
      <c r="G19" s="550">
        <v>34</v>
      </c>
      <c r="H19" s="550">
        <v>18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>
        <v>10</v>
      </c>
      <c r="H22" s="550">
        <v>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>
        <v>1</v>
      </c>
      <c r="E24" s="301" t="s">
        <v>103</v>
      </c>
      <c r="F24" s="554" t="s">
        <v>333</v>
      </c>
      <c r="G24" s="548">
        <f>SUM(G19:G23)</f>
        <v>44</v>
      </c>
      <c r="H24" s="548">
        <f>SUM(H19:H23)</f>
        <v>19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712</v>
      </c>
      <c r="D28" s="50">
        <f>D26+D19</f>
        <v>695</v>
      </c>
      <c r="E28" s="127" t="s">
        <v>338</v>
      </c>
      <c r="F28" s="554" t="s">
        <v>339</v>
      </c>
      <c r="G28" s="548">
        <f>G13+G15+G24</f>
        <v>1123</v>
      </c>
      <c r="H28" s="548">
        <f>H13+H15+H24</f>
        <v>1098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411</v>
      </c>
      <c r="D30" s="50">
        <f>IF((H28-D28)&gt;0,H28-D28,0)</f>
        <v>403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712</v>
      </c>
      <c r="D33" s="49">
        <f>D28-D31+D32</f>
        <v>695</v>
      </c>
      <c r="E33" s="127" t="s">
        <v>352</v>
      </c>
      <c r="F33" s="554" t="s">
        <v>353</v>
      </c>
      <c r="G33" s="53">
        <f>G32-G31+G28</f>
        <v>1123</v>
      </c>
      <c r="H33" s="53">
        <f>H32-H31+H28</f>
        <v>1098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411</v>
      </c>
      <c r="D34" s="50">
        <f>IF((H33-D33)&gt;0,H33-D33,0)</f>
        <v>403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41</v>
      </c>
      <c r="D35" s="49">
        <f>D36+D37+D38</f>
        <v>40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41</v>
      </c>
      <c r="D36" s="46">
        <v>40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370</v>
      </c>
      <c r="D39" s="460">
        <f>+IF((H33-D33-D35)&gt;0,H33-D33-D35,0)</f>
        <v>363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370</v>
      </c>
      <c r="D41" s="52">
        <f>IF(H39=0,IF(D39-D40&gt;0,D39-D40+H40,0),IF(H39-H40&lt;0,H40-H39+D39,0))</f>
        <v>363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1123</v>
      </c>
      <c r="D42" s="53">
        <f>D33+D35+D39</f>
        <v>1098</v>
      </c>
      <c r="E42" s="128" t="s">
        <v>379</v>
      </c>
      <c r="F42" s="129" t="s">
        <v>380</v>
      </c>
      <c r="G42" s="53">
        <f>G39+G33</f>
        <v>1123</v>
      </c>
      <c r="H42" s="53">
        <f>H39+H33</f>
        <v>1098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856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630">
        <v>40282</v>
      </c>
      <c r="C48" s="427" t="s">
        <v>381</v>
      </c>
      <c r="D48" s="587" t="s">
        <v>863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8" t="s">
        <v>864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54" sqref="C5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Слънчо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1420</v>
      </c>
    </row>
    <row r="6" spans="1:6" ht="12" customHeight="1">
      <c r="A6" s="471" t="s">
        <v>5</v>
      </c>
      <c r="B6" s="506">
        <f>'справка №1-БАЛАНС'!E5</f>
        <v>40268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1248</v>
      </c>
      <c r="D10" s="54">
        <v>1244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-589</v>
      </c>
      <c r="D11" s="54">
        <v>-549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-87</v>
      </c>
      <c r="D13" s="54">
        <v>-88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-144</v>
      </c>
      <c r="D14" s="54">
        <v>-149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-77</v>
      </c>
      <c r="D15" s="54">
        <v>-32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34</v>
      </c>
      <c r="D16" s="54">
        <v>18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</v>
      </c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9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393</v>
      </c>
      <c r="D20" s="55">
        <f>SUM(D10:D19)</f>
        <v>443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-5</v>
      </c>
      <c r="D22" s="54">
        <v>-33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-5</v>
      </c>
      <c r="D32" s="55">
        <f>SUM(D22:D31)</f>
        <v>-33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388</v>
      </c>
      <c r="D43" s="55">
        <f>D42+D32+D20</f>
        <v>410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2088</v>
      </c>
      <c r="D44" s="132">
        <v>1462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2476</v>
      </c>
      <c r="D45" s="55">
        <f>D44+D43</f>
        <v>1872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2476</v>
      </c>
      <c r="D46" s="56">
        <v>1872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7" t="s">
        <v>863</v>
      </c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779</v>
      </c>
      <c r="C52" s="577" t="s">
        <v>864</v>
      </c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L38" sqref="L38:M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Слънчо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814244008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5</v>
      </c>
      <c r="B5" s="595">
        <f>'справка №1-БАЛАНС'!E5</f>
        <v>40268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1600</v>
      </c>
      <c r="D11" s="58">
        <f>'справка №1-БАЛАНС'!H19</f>
        <v>199</v>
      </c>
      <c r="E11" s="58">
        <f>'справка №1-БАЛАНС'!H20</f>
        <v>180</v>
      </c>
      <c r="F11" s="58">
        <f>'справка №1-БАЛАНС'!H22</f>
        <v>169</v>
      </c>
      <c r="G11" s="58">
        <f>'справка №1-БАЛАНС'!H23</f>
        <v>0</v>
      </c>
      <c r="H11" s="60"/>
      <c r="I11" s="58">
        <f>'справка №1-БАЛАНС'!H28+'справка №1-БАЛАНС'!H31</f>
        <v>1529</v>
      </c>
      <c r="J11" s="58">
        <f>'справка №1-БАЛАНС'!H29+'справка №1-БАЛАНС'!H32</f>
        <v>0</v>
      </c>
      <c r="K11" s="60"/>
      <c r="L11" s="344">
        <f>SUM(C11:K11)</f>
        <v>3677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1600</v>
      </c>
      <c r="D15" s="61">
        <f aca="true" t="shared" si="2" ref="D15:M15">D11+D12</f>
        <v>199</v>
      </c>
      <c r="E15" s="61">
        <f t="shared" si="2"/>
        <v>180</v>
      </c>
      <c r="F15" s="61">
        <f t="shared" si="2"/>
        <v>169</v>
      </c>
      <c r="G15" s="61">
        <f t="shared" si="2"/>
        <v>0</v>
      </c>
      <c r="H15" s="61">
        <f t="shared" si="2"/>
        <v>0</v>
      </c>
      <c r="I15" s="61">
        <f t="shared" si="2"/>
        <v>1529</v>
      </c>
      <c r="J15" s="61">
        <f t="shared" si="2"/>
        <v>0</v>
      </c>
      <c r="K15" s="61">
        <f t="shared" si="2"/>
        <v>0</v>
      </c>
      <c r="L15" s="344">
        <f t="shared" si="1"/>
        <v>3677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370</v>
      </c>
      <c r="J16" s="345">
        <f>+'справка №1-БАЛАНС'!G32</f>
        <v>0</v>
      </c>
      <c r="K16" s="60"/>
      <c r="L16" s="344">
        <f t="shared" si="1"/>
        <v>370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1600</v>
      </c>
      <c r="D29" s="59">
        <f aca="true" t="shared" si="6" ref="D29:M29">D17+D20+D21+D24+D28+D27+D15+D16</f>
        <v>199</v>
      </c>
      <c r="E29" s="59">
        <f t="shared" si="6"/>
        <v>180</v>
      </c>
      <c r="F29" s="59">
        <f t="shared" si="6"/>
        <v>169</v>
      </c>
      <c r="G29" s="59">
        <f t="shared" si="6"/>
        <v>0</v>
      </c>
      <c r="H29" s="59">
        <f t="shared" si="6"/>
        <v>0</v>
      </c>
      <c r="I29" s="59">
        <f t="shared" si="6"/>
        <v>1899</v>
      </c>
      <c r="J29" s="59">
        <f t="shared" si="6"/>
        <v>0</v>
      </c>
      <c r="K29" s="59">
        <f t="shared" si="6"/>
        <v>0</v>
      </c>
      <c r="L29" s="344">
        <f t="shared" si="1"/>
        <v>4047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1600</v>
      </c>
      <c r="D32" s="59">
        <f t="shared" si="7"/>
        <v>199</v>
      </c>
      <c r="E32" s="59">
        <f t="shared" si="7"/>
        <v>180</v>
      </c>
      <c r="F32" s="59">
        <f t="shared" si="7"/>
        <v>169</v>
      </c>
      <c r="G32" s="59">
        <f t="shared" si="7"/>
        <v>0</v>
      </c>
      <c r="H32" s="59">
        <f t="shared" si="7"/>
        <v>0</v>
      </c>
      <c r="I32" s="59">
        <f t="shared" si="7"/>
        <v>1899</v>
      </c>
      <c r="J32" s="59">
        <f t="shared" si="7"/>
        <v>0</v>
      </c>
      <c r="K32" s="59">
        <f t="shared" si="7"/>
        <v>0</v>
      </c>
      <c r="L32" s="344">
        <f t="shared" si="1"/>
        <v>4047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857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866</v>
      </c>
      <c r="B38" s="19"/>
      <c r="C38" s="15"/>
      <c r="D38" s="579" t="s">
        <v>381</v>
      </c>
      <c r="E38" s="579"/>
      <c r="F38" s="579" t="s">
        <v>863</v>
      </c>
      <c r="G38" s="579"/>
      <c r="H38" s="579"/>
      <c r="I38" s="579"/>
      <c r="J38" s="15" t="s">
        <v>868</v>
      </c>
      <c r="K38" s="15"/>
      <c r="L38" s="579" t="s">
        <v>864</v>
      </c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19">
      <selection activeCell="S44" sqref="S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Слънчо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608" t="s">
        <v>5</v>
      </c>
      <c r="B3" s="609"/>
      <c r="C3" s="611">
        <f>'справка №1-БАЛАНС'!E5</f>
        <v>40268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8" t="s">
        <v>528</v>
      </c>
      <c r="R5" s="598" t="s">
        <v>529</v>
      </c>
    </row>
    <row r="6" spans="1:18" s="100" customFormat="1" ht="48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9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99"/>
      <c r="R6" s="599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98</v>
      </c>
      <c r="E9" s="189"/>
      <c r="F9" s="189"/>
      <c r="G9" s="74">
        <f>D9+E9-F9</f>
        <v>98</v>
      </c>
      <c r="H9" s="65"/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635</v>
      </c>
      <c r="E10" s="189"/>
      <c r="F10" s="189"/>
      <c r="G10" s="74">
        <f aca="true" t="shared" si="2" ref="G10:G39">D10+E10-F10</f>
        <v>635</v>
      </c>
      <c r="H10" s="65"/>
      <c r="I10" s="65"/>
      <c r="J10" s="74">
        <f aca="true" t="shared" si="3" ref="J10:J39">G10+H10-I10</f>
        <v>635</v>
      </c>
      <c r="K10" s="65">
        <v>310</v>
      </c>
      <c r="L10" s="65">
        <v>6</v>
      </c>
      <c r="M10" s="65"/>
      <c r="N10" s="74">
        <f aca="true" t="shared" si="4" ref="N10:N39">K10+L10-M10</f>
        <v>316</v>
      </c>
      <c r="O10" s="65"/>
      <c r="P10" s="65"/>
      <c r="Q10" s="74">
        <f t="shared" si="0"/>
        <v>316</v>
      </c>
      <c r="R10" s="74">
        <f t="shared" si="1"/>
        <v>319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1229</v>
      </c>
      <c r="E11" s="189">
        <v>2</v>
      </c>
      <c r="F11" s="189"/>
      <c r="G11" s="74">
        <f t="shared" si="2"/>
        <v>1231</v>
      </c>
      <c r="H11" s="65"/>
      <c r="I11" s="65"/>
      <c r="J11" s="74">
        <f t="shared" si="3"/>
        <v>1231</v>
      </c>
      <c r="K11" s="65">
        <v>1180</v>
      </c>
      <c r="L11" s="65">
        <v>9</v>
      </c>
      <c r="M11" s="65"/>
      <c r="N11" s="74">
        <f t="shared" si="4"/>
        <v>1189</v>
      </c>
      <c r="O11" s="65"/>
      <c r="P11" s="65"/>
      <c r="Q11" s="74">
        <f t="shared" si="0"/>
        <v>1189</v>
      </c>
      <c r="R11" s="74">
        <f t="shared" si="1"/>
        <v>42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291</v>
      </c>
      <c r="E12" s="189"/>
      <c r="F12" s="189"/>
      <c r="G12" s="74">
        <f t="shared" si="2"/>
        <v>291</v>
      </c>
      <c r="H12" s="65"/>
      <c r="I12" s="65"/>
      <c r="J12" s="74">
        <f t="shared" si="3"/>
        <v>291</v>
      </c>
      <c r="K12" s="65">
        <v>168</v>
      </c>
      <c r="L12" s="65">
        <v>2</v>
      </c>
      <c r="M12" s="65"/>
      <c r="N12" s="74">
        <f t="shared" si="4"/>
        <v>170</v>
      </c>
      <c r="O12" s="65"/>
      <c r="P12" s="65"/>
      <c r="Q12" s="74">
        <f t="shared" si="0"/>
        <v>170</v>
      </c>
      <c r="R12" s="74">
        <f t="shared" si="1"/>
        <v>121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230</v>
      </c>
      <c r="E13" s="189">
        <v>4</v>
      </c>
      <c r="F13" s="189"/>
      <c r="G13" s="74">
        <f t="shared" si="2"/>
        <v>234</v>
      </c>
      <c r="H13" s="65"/>
      <c r="I13" s="65"/>
      <c r="J13" s="74">
        <f t="shared" si="3"/>
        <v>234</v>
      </c>
      <c r="K13" s="65">
        <v>196</v>
      </c>
      <c r="L13" s="65">
        <v>3</v>
      </c>
      <c r="M13" s="65"/>
      <c r="N13" s="74">
        <f t="shared" si="4"/>
        <v>199</v>
      </c>
      <c r="O13" s="65"/>
      <c r="P13" s="65"/>
      <c r="Q13" s="74">
        <f t="shared" si="0"/>
        <v>199</v>
      </c>
      <c r="R13" s="74">
        <f t="shared" si="1"/>
        <v>35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63</v>
      </c>
      <c r="E16" s="189"/>
      <c r="F16" s="189"/>
      <c r="G16" s="74">
        <f t="shared" si="2"/>
        <v>63</v>
      </c>
      <c r="H16" s="65"/>
      <c r="I16" s="65"/>
      <c r="J16" s="74">
        <f t="shared" si="3"/>
        <v>63</v>
      </c>
      <c r="K16" s="65">
        <v>55</v>
      </c>
      <c r="L16" s="65"/>
      <c r="M16" s="65"/>
      <c r="N16" s="74">
        <f t="shared" si="4"/>
        <v>55</v>
      </c>
      <c r="O16" s="65"/>
      <c r="P16" s="65"/>
      <c r="Q16" s="74">
        <f aca="true" t="shared" si="5" ref="Q16:Q25">N16+O16-P16</f>
        <v>55</v>
      </c>
      <c r="R16" s="74">
        <f aca="true" t="shared" si="6" ref="R16:R25">J16-Q16</f>
        <v>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2546</v>
      </c>
      <c r="E17" s="194">
        <f>SUM(E9:E16)</f>
        <v>6</v>
      </c>
      <c r="F17" s="194">
        <f>SUM(F9:F16)</f>
        <v>0</v>
      </c>
      <c r="G17" s="74">
        <f t="shared" si="2"/>
        <v>2552</v>
      </c>
      <c r="H17" s="75">
        <f>SUM(H9:H16)</f>
        <v>0</v>
      </c>
      <c r="I17" s="75">
        <f>SUM(I9:I16)</f>
        <v>0</v>
      </c>
      <c r="J17" s="74">
        <f t="shared" si="3"/>
        <v>2552</v>
      </c>
      <c r="K17" s="75">
        <f>SUM(K9:K16)</f>
        <v>1909</v>
      </c>
      <c r="L17" s="75">
        <f>SUM(L9:L16)</f>
        <v>20</v>
      </c>
      <c r="M17" s="75">
        <f>SUM(M9:M16)</f>
        <v>0</v>
      </c>
      <c r="N17" s="74">
        <f t="shared" si="4"/>
        <v>1929</v>
      </c>
      <c r="O17" s="75">
        <f>SUM(O9:O16)</f>
        <v>0</v>
      </c>
      <c r="P17" s="75">
        <f>SUM(P9:P16)</f>
        <v>0</v>
      </c>
      <c r="Q17" s="74">
        <f t="shared" si="5"/>
        <v>1929</v>
      </c>
      <c r="R17" s="74">
        <f t="shared" si="6"/>
        <v>623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2551</v>
      </c>
      <c r="E40" s="438">
        <f>E17+E18+E19+E25+E38+E39</f>
        <v>6</v>
      </c>
      <c r="F40" s="438">
        <f aca="true" t="shared" si="13" ref="F40:R40">F17+F18+F19+F25+F38+F39</f>
        <v>0</v>
      </c>
      <c r="G40" s="438">
        <f t="shared" si="13"/>
        <v>2557</v>
      </c>
      <c r="H40" s="438">
        <f t="shared" si="13"/>
        <v>0</v>
      </c>
      <c r="I40" s="438">
        <f t="shared" si="13"/>
        <v>0</v>
      </c>
      <c r="J40" s="438">
        <f t="shared" si="13"/>
        <v>2557</v>
      </c>
      <c r="K40" s="438">
        <f t="shared" si="13"/>
        <v>1914</v>
      </c>
      <c r="L40" s="438">
        <f t="shared" si="13"/>
        <v>20</v>
      </c>
      <c r="M40" s="438">
        <f t="shared" si="13"/>
        <v>0</v>
      </c>
      <c r="N40" s="438">
        <f t="shared" si="13"/>
        <v>1934</v>
      </c>
      <c r="O40" s="438">
        <f t="shared" si="13"/>
        <v>0</v>
      </c>
      <c r="P40" s="438">
        <f t="shared" si="13"/>
        <v>0</v>
      </c>
      <c r="Q40" s="438">
        <f t="shared" si="13"/>
        <v>1934</v>
      </c>
      <c r="R40" s="438">
        <f t="shared" si="13"/>
        <v>623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596" t="s">
        <v>871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A111" sqref="AA11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607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Слънчо АД</v>
      </c>
      <c r="C3" s="619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>
        <f>'справка №1-БАЛАНС'!E5</f>
        <v>40268</v>
      </c>
      <c r="C4" s="617"/>
      <c r="D4" s="527" t="s">
        <v>4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455</v>
      </c>
      <c r="D28" s="108">
        <v>455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13</v>
      </c>
      <c r="D32" s="108">
        <v>13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468</v>
      </c>
      <c r="D43" s="104">
        <f>D24+D28+D29+D31+D30+D32+D33+D38</f>
        <v>468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468</v>
      </c>
      <c r="D44" s="103">
        <f>D43+D21+D19+D9</f>
        <v>468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4</v>
      </c>
      <c r="D71" s="105">
        <f>SUM(D72:D74)</f>
        <v>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4</v>
      </c>
      <c r="D73" s="108">
        <v>4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213</v>
      </c>
      <c r="D85" s="104">
        <f>SUM(D86:D90)+D94</f>
        <v>213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81</v>
      </c>
      <c r="D87" s="108">
        <v>81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50</v>
      </c>
      <c r="D89" s="108">
        <v>50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65</v>
      </c>
      <c r="D90" s="103">
        <f>SUM(D91:D93)</f>
        <v>65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15</v>
      </c>
      <c r="D91" s="108">
        <v>15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45</v>
      </c>
      <c r="D92" s="108">
        <v>45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17</v>
      </c>
      <c r="D94" s="108">
        <v>17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217</v>
      </c>
      <c r="D96" s="104">
        <f>D85+D80+D75+D71+D95</f>
        <v>217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217</v>
      </c>
      <c r="D97" s="104">
        <f>D96+D68+D66</f>
        <v>217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778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872</v>
      </c>
      <c r="B109" s="613"/>
      <c r="C109" s="613" t="s">
        <v>867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871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K30" sqref="K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Слънчо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814244008</v>
      </c>
    </row>
    <row r="5" spans="1:9" ht="15">
      <c r="A5" s="501" t="s">
        <v>5</v>
      </c>
      <c r="B5" s="621">
        <f>'справка №1-БАЛАНС'!E5</f>
        <v>40268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3"/>
      <c r="C30" s="623"/>
      <c r="D30" s="459" t="s">
        <v>817</v>
      </c>
      <c r="E30" s="622" t="s">
        <v>863</v>
      </c>
      <c r="F30" s="622"/>
      <c r="G30" s="622"/>
      <c r="H30" s="420" t="s">
        <v>779</v>
      </c>
      <c r="I30" s="622" t="s">
        <v>864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18">
      <selection activeCell="A153" sqref="A15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Слънчо АД</v>
      </c>
      <c r="C5" s="627"/>
      <c r="D5" s="627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820</v>
      </c>
      <c r="B6" s="628">
        <f>'справка №1-БАЛАНС'!E5</f>
        <v>40268</v>
      </c>
      <c r="C6" s="628"/>
      <c r="D6" s="510"/>
      <c r="E6" s="569" t="s">
        <v>4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29" t="s">
        <v>867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871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Root</cp:lastModifiedBy>
  <cp:lastPrinted>2004-04-16T15:23:12Z</cp:lastPrinted>
  <dcterms:created xsi:type="dcterms:W3CDTF">2000-06-29T12:02:40Z</dcterms:created>
  <dcterms:modified xsi:type="dcterms:W3CDTF">2010-04-14T12:35:30Z</dcterms:modified>
  <cp:category/>
  <cp:version/>
  <cp:contentType/>
  <cp:contentStatus/>
</cp:coreProperties>
</file>