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<sst xmlns="http://schemas.openxmlformats.org/spreadsheetml/2006/main" count="1085" uniqueCount="877">
  <si>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</si>
  <si>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</si>
  <si>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</si>
  <si>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</si>
  <si>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</si>
  <si>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</si>
  <si>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</si>
  <si>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</si>
  <si>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</si>
  <si>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</si>
  <si>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</si>
  <si>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</si>
  <si>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</si>
  <si>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</si>
  <si>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</si>
  <si>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</si>
  <si>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</si>
  <si>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</si>
  <si>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</si>
  <si>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</si>
  <si>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</si>
  <si>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</si>
  <si>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</si>
  <si>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</si>
  <si>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</si>
  <si>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</si>
  <si>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</si>
  <si>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</si>
  <si>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</si>
  <si>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</si>
  <si>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</si>
  <si>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</si>
  <si>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</si>
  <si>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</si>
  <si>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</si>
  <si>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</si>
  <si>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</si>
  <si>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</si>
  <si>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</si>
  <si>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</si>
  <si>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</si>
  <si>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</si>
  <si>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</si>
  <si>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</si>
  <si>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</si>
  <si>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</si>
  <si>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</si>
  <si>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</si>
  <si>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</si>
  <si>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</si>
  <si>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</si>
  <si>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</si>
  <si>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</si>
  <si>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</si>
  <si>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</si>
  <si>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</si>
  <si>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</si>
  <si>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</si>
  <si>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</si>
  <si>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</si>
  <si>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</si>
  <si>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</si>
  <si>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</si>
  <si>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</si>
  <si>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</si>
  <si>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</si>
  <si>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</si>
  <si>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</si>
  <si>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</si>
  <si>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</si>
  <si>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</si>
  <si>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</si>
  <si>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</si>
  <si>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</si>
  <si>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</si>
  <si>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</si>
  <si>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</si>
  <si>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</si>
  <si>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</si>
  <si>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</si>
  <si>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</si>
  <si>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</si>
  <si>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</si>
  <si>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</si>
  <si>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</si>
  <si>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</si>
  <si>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</si>
  <si>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</si>
  <si>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</si>
  <si>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</si>
  <si>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</si>
  <si>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</si>
  <si>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</si>
  <si>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</si>
  <si>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</si>
  <si>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</si>
  <si>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</si>
  <si>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</si>
  <si>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</si>
  <si>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</si>
  <si>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</si>
  <si>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</si>
  <si>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</si>
  <si>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</si>
  <si>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</si>
  <si>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</si>
  <si>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</si>
  <si>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</si>
  <si>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</si>
  <si>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</si>
  <si>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</si>
  <si>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</si>
  <si>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</si>
  <si>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</si>
  <si>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</si>
  <si>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</si>
  <si>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</si>
  <si>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</si>
  <si>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</si>
  <si>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</si>
  <si>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</si>
  <si>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</si>
  <si>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</si>
  <si>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</si>
  <si>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</si>
  <si>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</si>
  <si>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</si>
  <si>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</si>
  <si>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</si>
  <si>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</si>
  <si>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</si>
  <si>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</si>
  <si>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</si>
  <si>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</si>
  <si>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</si>
  <si>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</si>
  <si>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</si>
  <si>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</si>
  <si>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</si>
  <si>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</si>
  <si>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</si>
  <si>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</si>
  <si>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</si>
  <si>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</si>
  <si>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</si>
  <si>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</si>
  <si>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</si>
  <si>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</si>
  <si>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</si>
  <si>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</si>
  <si>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</si>
  <si>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</si>
  <si>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</si>
  <si>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</si>
  <si>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</si>
  <si>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</si>
  <si>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</si>
  <si>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</si>
  <si>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</si>
  <si>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</si>
  <si>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</si>
  <si>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</si>
  <si>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</si>
  <si>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</si>
  <si>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</si>
  <si>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</si>
  <si>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</si>
  <si>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</si>
  <si>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</si>
  <si>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</si>
  <si>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</si>
  <si>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</si>
  <si>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</si>
  <si>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</si>
  <si>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</si>
  <si>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</si>
  <si>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</si>
  <si>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</si>
  <si>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</si>
  <si>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</si>
  <si>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</si>
  <si>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</si>
  <si>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</si>
  <si>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</si>
  <si>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</si>
  <si>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</si>
  <si>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</si>
  <si>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</si>
  <si>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</si>
  <si>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</si>
  <si>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</si>
  <si>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</si>
  <si>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</si>
  <si>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</si>
  <si>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</si>
  <si>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</si>
  <si>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</si>
  <si>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</si>
  <si>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</si>
  <si>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</si>
  <si>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</si>
  <si>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</si>
  <si>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</si>
  <si>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</si>
  <si>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</si>
  <si>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</si>
  <si>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</si>
  <si>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</si>
  <si>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</si>
  <si>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</si>
  <si>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</si>
  <si>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</si>
  <si>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</si>
  <si>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</si>
  <si>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</si>
  <si>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</si>
  <si>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</si>
  <si>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</si>
  <si>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</si>
  <si>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</si>
  <si>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</si>
  <si>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</si>
  <si>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</si>
  <si>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</si>
  <si>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</si>
  <si>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</si>
  <si>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</si>
  <si>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</si>
  <si>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</si>
  <si>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</si>
  <si>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</si>
  <si>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</si>
  <si>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</si>
  <si>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</si>
  <si>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</si>
  <si>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</si>
  <si>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</si>
  <si>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</si>
  <si>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</si>
  <si>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</si>
  <si>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</si>
  <si>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</si>
  <si>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</si>
  <si>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</si>
  <si>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</si>
  <si>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</si>
  <si>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</si>
  <si>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</si>
  <si>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</si>
  <si>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</si>
  <si>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</si>
  <si>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</si>
  <si>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</si>
  <si>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</si>
  <si>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</si>
  <si>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</si>
  <si>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</si>
  <si>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</si>
  <si>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</si>
  <si>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</si>
  <si>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</si>
  <si>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</si>
  <si>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</si>
  <si>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</si>
  <si>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</si>
  <si>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</si>
  <si>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</si>
  <si>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</si>
  <si>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</si>
  <si>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</si>
  <si>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</si>
  <si>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</si>
  <si>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</si>
  <si>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</si>
  <si>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</si>
  <si>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</si>
  <si>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</si>
  <si>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</si>
  <si>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</si>
  <si>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</si>
  <si>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</si>
  <si>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</si>
  <si>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</si>
  <si>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</si>
  <si>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</si>
  <si>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</si>
  <si>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</si>
  <si>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</si>
  <si>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</si>
  <si>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</si>
  <si>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</si>
  <si>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</si>
  <si>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</si>
  <si>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</si>
  <si>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</si>
  <si>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</si>
  <si>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</si>
  <si>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</si>
  <si>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</si>
  <si>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</si>
  <si>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</si>
  <si>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</si>
  <si>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</si>
  <si>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</si>
  <si>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</si>
  <si>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</si>
  <si>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</si>
  <si>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</si>
  <si>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</si>
  <si>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</si>
  <si>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</si>
  <si>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</si>
  <si>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</si>
  <si>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</si>
  <si>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</si>
  <si>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</si>
  <si>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</si>
  <si>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</si>
  <si>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</si>
  <si>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</si>
  <si>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</si>
  <si>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</si>
  <si>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</si>
  <si>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</si>
  <si>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</si>
  <si>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</si>
  <si>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</si>
  <si>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</si>
  <si>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</si>
  <si>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</si>
  <si>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</si>
  <si>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</si>
  <si>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</si>
  <si>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</si>
  <si>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</si>
  <si>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</si>
  <si>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</si>
  <si>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</si>
  <si>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</si>
  <si>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</si>
  <si>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</si>
  <si>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</si>
  <si>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</si>
  <si>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</si>
  <si>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</si>
  <si>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</si>
  <si>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</si>
  <si>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</si>
  <si>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</si>
  <si>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</si>
  <si>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</si>
  <si>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</si>
  <si>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</si>
  <si>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</si>
  <si>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</si>
  <si>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</si>
  <si>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</si>
  <si>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</si>
  <si>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</si>
  <si>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</si>
  <si>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</si>
  <si>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</si>
  <si>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</si>
  <si>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</si>
  <si>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</si>
  <si>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</si>
  <si>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</si>
  <si>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</si>
  <si>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</si>
  <si>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</si>
  <si>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</si>
  <si>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</si>
  <si>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</si>
  <si>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</si>
  <si>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</si>
  <si>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</si>
  <si>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</si>
  <si>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</si>
  <si>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</si>
  <si>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</si>
  <si>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</si>
  <si>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</si>
  <si>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</si>
  <si>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</si>
  <si>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</si>
  <si>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</si>
  <si>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</si>
  <si>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</si>
  <si>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</si>
  <si>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</si>
  <si>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</si>
  <si>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</si>
  <si>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</si>
  <si>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</si>
  <si>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</si>
  <si>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</si>
  <si>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</si>
  <si>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</si>
  <si>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</si>
  <si>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</si>
  <si>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</si>
  <si>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</si>
  <si>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</si>
  <si>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</si>
  <si>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</si>
  <si>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</si>
  <si>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</si>
  <si>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</si>
  <si>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</si>
  <si>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</si>
  <si>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</si>
  <si>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</si>
  <si>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</si>
  <si>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</si>
  <si>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</si>
  <si>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</si>
  <si>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</si>
  <si>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</si>
  <si>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</si>
  <si>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</si>
  <si>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</si>
  <si>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</si>
  <si>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</si>
  <si>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</si>
  <si>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</si>
  <si>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</si>
  <si>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</si>
  <si>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</si>
  <si>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</si>
  <si>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</si>
  <si>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</si>
  <si>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</si>
  <si>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</si>
  <si>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</si>
  <si>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</si>
  <si>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</si>
  <si>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</si>
  <si>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</si>
  <si>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</si>
  <si>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</si>
  <si>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</si>
  <si>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</si>
  <si>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</si>
  <si>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</si>
  <si>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</si>
  <si>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</si>
  <si>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</si>
  <si>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</si>
  <si>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</si>
  <si>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</si>
  <si>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</si>
  <si>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</si>
  <si>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</si>
  <si>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</si>
  <si>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</si>
  <si>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</si>
  <si>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</si>
  <si>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</si>
  <si>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</si>
  <si>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</si>
  <si>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</si>
  <si>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</si>
  <si>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</si>
  <si>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</si>
  <si>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</si>
  <si>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</si>
  <si>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</si>
  <si>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</si>
  <si>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</si>
  <si>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</si>
  <si>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</si>
  <si>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</si>
  <si>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</si>
  <si>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</si>
  <si>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</si>
  <si>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</si>
  <si>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</si>
  <si>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</si>
  <si>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</si>
  <si>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</si>
  <si>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</si>
  <si>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</si>
  <si>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</si>
  <si>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</si>
  <si>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</si>
  <si>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</si>
  <si>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</si>
  <si>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</si>
  <si>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</si>
  <si>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</si>
  <si>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</si>
  <si>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</si>
  <si>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</si>
  <si>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</si>
  <si>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</si>
  <si>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</si>
  <si>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</si>
  <si>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</si>
  <si>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</si>
  <si>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</si>
  <si>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</si>
  <si>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</si>
  <si>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</si>
  <si>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</si>
  <si>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</si>
  <si>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</si>
  <si>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</si>
  <si>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</si>
  <si>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</si>
  <si>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</si>
  <si>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</si>
  <si>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</si>
  <si>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</si>
  <si>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</si>
  <si>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</si>
  <si>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</si>
  <si>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</si>
  <si>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</si>
  <si>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</si>
  <si>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</si>
  <si>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</si>
  <si>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</si>
  <si>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</si>
  <si>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</si>
  <si>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</si>
  <si>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</si>
  <si>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</si>
  <si>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</si>
  <si>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</si>
  <si>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</si>
  <si>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</si>
  <si>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</si>
  <si>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</si>
  <si>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</si>
  <si>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</si>
  <si>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</si>
  <si>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</si>
  <si>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</si>
  <si>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</si>
  <si>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</si>
  <si>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</si>
  <si>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</si>
  <si>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</si>
  <si>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</si>
  <si>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</si>
  <si>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</si>
  <si>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</si>
  <si>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</si>
  <si>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</si>
  <si>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</si>
  <si>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</si>
  <si>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</si>
  <si>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</si>
  <si>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</si>
  <si>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</si>
  <si>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</si>
  <si>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</si>
  <si>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</si>
  <si>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</si>
  <si>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</si>
  <si>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</si>
  <si>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</si>
  <si>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</si>
  <si>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</si>
  <si>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</si>
  <si>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</si>
  <si>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</si>
  <si>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</si>
  <si>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</si>
  <si>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</si>
  <si>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</si>
  <si>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</si>
  <si>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</si>
  <si>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</si>
  <si>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</si>
  <si>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</si>
  <si>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</si>
  <si>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</si>
  <si>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</si>
  <si>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</si>
  <si>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</si>
  <si>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</si>
  <si>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</si>
  <si>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</si>
  <si>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</si>
  <si>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</si>
  <si>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</si>
  <si>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</si>
  <si>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</si>
  <si>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</si>
  <si>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</si>
  <si>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</si>
  <si>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</si>
  <si>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</si>
  <si>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</si>
  <si>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</si>
  <si>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</si>
  <si>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</si>
  <si>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</si>
  <si>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</si>
  <si>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</si>
  <si>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</si>
  <si>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</si>
  <si>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</si>
  <si>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</si>
  <si>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</si>
  <si>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</si>
  <si>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</si>
  <si>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</si>
  <si>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</si>
  <si>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</si>
  <si>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</si>
  <si>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</si>
  <si>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</si>
  <si>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</si>
  <si>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</si>
  <si>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</si>
  <si>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</si>
  <si>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</si>
  <si>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</si>
  <si>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</si>
  <si>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</si>
  <si>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</si>
  <si>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</si>
  <si>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</si>
  <si>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</si>
  <si>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</si>
  <si>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</si>
  <si>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</si>
  <si>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</si>
  <si>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</si>
  <si>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</si>
  <si>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</si>
  <si>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</si>
  <si>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</si>
  <si>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</si>
  <si>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</si>
  <si>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</si>
  <si>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</si>
  <si>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</si>
  <si>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</si>
  <si>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</si>
  <si>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</si>
  <si>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</si>
  <si>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</si>
  <si>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</si>
  <si>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</si>
  <si>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</si>
  <si>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</si>
  <si>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</si>
  <si>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</si>
  <si>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</si>
  <si>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</si>
  <si>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</si>
  <si>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</si>
  <si>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</si>
  <si>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</si>
  <si>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</si>
  <si>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</si>
  <si>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</si>
  <si>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</si>
  <si>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</si>
  <si>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</si>
  <si>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</si>
  <si>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</si>
  <si>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</si>
  <si>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</si>
  <si>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</si>
  <si>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</si>
  <si>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</si>
  <si>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</si>
  <si>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</si>
  <si>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</si>
  <si>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</si>
  <si>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</si>
  <si>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</si>
  <si>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</si>
  <si>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</si>
  <si>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</si>
  <si>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</si>
  <si>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</si>
  <si>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</si>
  <si>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</si>
  <si>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</si>
  <si>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</si>
  <si>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</si>
  <si>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</si>
  <si>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</si>
  <si>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</si>
  <si>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</si>
  <si>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</si>
  <si>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</si>
  <si>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</si>
  <si>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</si>
  <si>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</si>
  <si>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</si>
  <si>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</si>
  <si>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</si>
  <si>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</si>
  <si>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</si>
  <si>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</si>
  <si>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</si>
  <si>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</si>
  <si>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</si>
  <si>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</si>
  <si>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</si>
  <si>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</si>
  <si>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</si>
  <si>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</si>
  <si>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</si>
  <si>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</si>
  <si>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</si>
  <si>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</si>
  <si>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</si>
  <si>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</si>
  <si>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</si>
  <si>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</si>
  <si>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</si>
  <si>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</si>
  <si>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</si>
  <si>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</si>
  <si>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</si>
  <si>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</si>
  <si>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</si>
  <si>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</si>
  <si>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</si>
  <si>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</si>
  <si>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</si>
  <si>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</si>
  <si>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</si>
  <si>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</si>
  <si>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</si>
  <si>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</si>
  <si>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</si>
  <si>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</si>
  <si>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</si>
  <si>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</si>
  <si>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</si>
  <si>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</si>
  <si>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</si>
  <si>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</si>
  <si>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</si>
  <si>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</si>
  <si>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</si>
  <si>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</si>
  <si>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</si>
  <si>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</si>
  <si>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</si>
  <si>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</si>
  <si>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</si>
  <si>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</si>
  <si>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</si>
  <si>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</si>
  <si>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</si>
  <si>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</si>
  <si>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</si>
  <si>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</si>
  <si>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</si>
  <si>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</si>
  <si>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</si>
  <si>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</si>
  <si>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</si>
  <si>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</si>
  <si>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</si>
  <si>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</si>
  <si>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</si>
  <si>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</si>
  <si>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</si>
  <si>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</si>
  <si>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</si>
  <si>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</si>
  <si>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</si>
  <si>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</si>
  <si>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</si>
  <si>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</si>
  <si>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</si>
  <si>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</si>
  <si>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</si>
  <si>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</si>
  <si>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</si>
  <si>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</si>
  <si>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</si>
  <si>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</si>
  <si>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</si>
  <si>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</si>
  <si>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</si>
  <si>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</si>
  <si>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</si>
  <si>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</si>
  <si>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</si>
  <si>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</si>
  <si>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</si>
  <si>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</si>
  <si>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</si>
  <si>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</si>
  <si>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</si>
  <si>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</si>
  <si>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</si>
  <si>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</si>
  <si>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</si>
  <si>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</si>
  <si>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</si>
  <si>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</si>
  <si>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</si>
  <si>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</si>
  <si>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</si>
  <si>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</si>
  <si>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</si>
  <si>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</si>
  <si>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</si>
  <si>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</si>
  <si>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</si>
  <si>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</si>
  <si>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</si>
  <si>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</si>
  <si>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</si>
  <si>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</si>
  <si>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</si>
  <si>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</si>
  <si>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</si>
  <si>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</si>
  <si>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</si>
  <si>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</si>
  <si>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</si>
  <si>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</si>
  <si>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</si>
  <si>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</si>
  <si>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</si>
  <si>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</si>
  <si>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</si>
  <si>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</si>
  <si>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</si>
  <si>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</si>
  <si>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</si>
  <si>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</si>
  <si>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</si>
  <si>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</si>
  <si>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</si>
  <si>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</si>
  <si>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</si>
  <si>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</si>
  <si>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</si>
  <si>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</si>
  <si>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</si>
  <si>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</si>
  <si>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</si>
  <si>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</si>
  <si>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</si>
  <si>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</si>
  <si>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</si>
  <si>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</si>
  <si>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</si>
  <si>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</si>
  <si>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</si>
  <si>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</si>
  <si>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</si>
  <si>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</si>
  <si>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</si>
  <si>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</si>
  <si>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</si>
  <si>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</si>
  <si>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</si>
  <si>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</si>
  <si>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</si>
  <si>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</si>
  <si>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</si>
  <si>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</si>
  <si>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</si>
  <si>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</si>
  <si>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>Т.Чаков</t>
  </si>
  <si>
    <t>01.01.-31.12.2007г.</t>
  </si>
  <si>
    <t>Р.Радев</t>
  </si>
  <si>
    <t>15.02.2008г.</t>
  </si>
  <si>
    <t>Съставител:……………                                         Ръководител:</t>
  </si>
  <si>
    <t xml:space="preserve">                                                            Т.Чаков</t>
  </si>
  <si>
    <t>25.02.2008 г.</t>
  </si>
  <si>
    <t xml:space="preserve">Дата  на съставяне: 25.02.2008г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</si>
</sst>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20" fillId="0" borderId="0" xfId="29" applyNumberFormat="1" applyFont="1" applyBorder="1" applyAlignment="1" applyProtection="1">
      <alignment vertical="center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76">
      <selection activeCell="E99" sqref="E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867</v>
      </c>
      <c r="F3" s="217" t="s">
        <v>2</v>
      </c>
      <c r="G3" s="172"/>
      <c r="H3" s="461">
        <v>104051139</v>
      </c>
    </row>
    <row r="4" spans="1:8" ht="15">
      <c r="A4" s="580" t="s">
        <v>3</v>
      </c>
      <c r="B4" s="586"/>
      <c r="C4" s="586"/>
      <c r="D4" s="586"/>
      <c r="E4" s="504" t="s">
        <v>868</v>
      </c>
      <c r="F4" s="582" t="s">
        <v>4</v>
      </c>
      <c r="G4" s="583"/>
      <c r="H4" s="461">
        <v>499</v>
      </c>
    </row>
    <row r="5" spans="1:8" ht="15">
      <c r="A5" s="580" t="s">
        <v>5</v>
      </c>
      <c r="B5" s="581"/>
      <c r="C5" s="581"/>
      <c r="D5" s="581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319</v>
      </c>
      <c r="D11" s="151">
        <v>319</v>
      </c>
      <c r="E11" s="237" t="s">
        <v>22</v>
      </c>
      <c r="F11" s="242" t="s">
        <v>23</v>
      </c>
      <c r="G11" s="152">
        <v>1136</v>
      </c>
      <c r="H11" s="152">
        <v>1136</v>
      </c>
    </row>
    <row r="12" spans="1:8" ht="15">
      <c r="A12" s="235" t="s">
        <v>24</v>
      </c>
      <c r="B12" s="241" t="s">
        <v>25</v>
      </c>
      <c r="C12" s="151">
        <v>1019</v>
      </c>
      <c r="D12" s="151">
        <v>1038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2018</v>
      </c>
      <c r="D13" s="151">
        <v>2067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248</v>
      </c>
      <c r="D14" s="151">
        <v>249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205</v>
      </c>
      <c r="D15" s="151">
        <v>174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12</v>
      </c>
      <c r="D16" s="151">
        <v>10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1136</v>
      </c>
      <c r="H17" s="154">
        <f>H11+H14+H15+H16</f>
        <v>1136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5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3826</v>
      </c>
      <c r="D19" s="155">
        <f>SUM(D11:D18)</f>
        <v>3861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404</v>
      </c>
      <c r="H20" s="158">
        <v>446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2431</v>
      </c>
      <c r="H21" s="156">
        <f>SUM(H22:H24)</f>
        <v>2431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608</v>
      </c>
      <c r="H22" s="152">
        <v>608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/>
      <c r="E24" s="237" t="s">
        <v>72</v>
      </c>
      <c r="F24" s="242" t="s">
        <v>73</v>
      </c>
      <c r="G24" s="152">
        <v>1823</v>
      </c>
      <c r="H24" s="152">
        <v>1823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2835</v>
      </c>
      <c r="H25" s="154">
        <f>H19+H20+H21</f>
        <v>2877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2684</v>
      </c>
      <c r="H27" s="154">
        <f>SUM(H28:H30)</f>
        <v>2750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3207</v>
      </c>
      <c r="H28" s="152">
        <v>3273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-523</v>
      </c>
      <c r="H29" s="316">
        <v>-523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596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3280</v>
      </c>
      <c r="H33" s="154">
        <f>H27+H31+H32</f>
        <v>2750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7251</v>
      </c>
      <c r="H36" s="154">
        <f>H25+H17+H33</f>
        <v>6763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3828</v>
      </c>
      <c r="D55" s="155">
        <f>D19+D20+D21+D27+D32+D45+D51+D53+D54</f>
        <v>3861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3742</v>
      </c>
      <c r="D58" s="151">
        <v>2563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694</v>
      </c>
      <c r="D59" s="151">
        <v>560</v>
      </c>
      <c r="E59" s="251" t="s">
        <v>181</v>
      </c>
      <c r="F59" s="242" t="s">
        <v>182</v>
      </c>
      <c r="G59" s="152"/>
      <c r="H59" s="152">
        <v>327</v>
      </c>
      <c r="M59" s="157"/>
    </row>
    <row r="60" spans="1:8" ht="15">
      <c r="A60" s="235" t="s">
        <v>183</v>
      </c>
      <c r="B60" s="241" t="s">
        <v>184</v>
      </c>
      <c r="C60" s="151">
        <v>47</v>
      </c>
      <c r="D60" s="151">
        <v>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263</v>
      </c>
      <c r="D61" s="151">
        <v>221</v>
      </c>
      <c r="E61" s="243" t="s">
        <v>189</v>
      </c>
      <c r="F61" s="272" t="s">
        <v>190</v>
      </c>
      <c r="G61" s="154">
        <f>SUM(G62:G68)</f>
        <v>4187</v>
      </c>
      <c r="H61" s="154">
        <f>SUM(H62:H68)</f>
        <v>1980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480</v>
      </c>
      <c r="H62" s="152">
        <v>8</v>
      </c>
    </row>
    <row r="63" spans="1:13" ht="15">
      <c r="A63" s="235" t="s">
        <v>195</v>
      </c>
      <c r="B63" s="241" t="s">
        <v>196</v>
      </c>
      <c r="C63" s="151"/>
      <c r="D63" s="151">
        <v>5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4746</v>
      </c>
      <c r="D64" s="155">
        <f>SUM(D58:D63)</f>
        <v>3369</v>
      </c>
      <c r="E64" s="237" t="s">
        <v>200</v>
      </c>
      <c r="F64" s="242" t="s">
        <v>201</v>
      </c>
      <c r="G64" s="152">
        <v>3544</v>
      </c>
      <c r="H64" s="152">
        <v>1723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125</v>
      </c>
      <c r="H66" s="152">
        <v>181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38</v>
      </c>
      <c r="H67" s="152">
        <v>51</v>
      </c>
    </row>
    <row r="68" spans="1:8" ht="15">
      <c r="A68" s="235" t="s">
        <v>211</v>
      </c>
      <c r="B68" s="241" t="s">
        <v>212</v>
      </c>
      <c r="C68" s="151">
        <v>2343</v>
      </c>
      <c r="D68" s="151">
        <v>1341</v>
      </c>
      <c r="E68" s="237" t="s">
        <v>213</v>
      </c>
      <c r="F68" s="242" t="s">
        <v>214</v>
      </c>
      <c r="G68" s="152"/>
      <c r="H68" s="152">
        <v>17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15</v>
      </c>
      <c r="H69" s="152">
        <v>14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119</v>
      </c>
      <c r="D71" s="151">
        <v>171</v>
      </c>
      <c r="E71" s="253" t="s">
        <v>46</v>
      </c>
      <c r="F71" s="273" t="s">
        <v>224</v>
      </c>
      <c r="G71" s="161">
        <f>G59+G60+G61+G69+G70</f>
        <v>4202</v>
      </c>
      <c r="H71" s="161">
        <f>H59+H60+H61+H69+H70</f>
        <v>2321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23</v>
      </c>
      <c r="D72" s="151">
        <v>32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</v>
      </c>
      <c r="D74" s="151">
        <v>27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2490</v>
      </c>
      <c r="D75" s="155">
        <f>SUM(D67:D74)</f>
        <v>1571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4202</v>
      </c>
      <c r="H79" s="162">
        <f>H71+H74+H75+H76</f>
        <v>2321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200</v>
      </c>
      <c r="D87" s="151">
        <v>90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183</v>
      </c>
      <c r="D88" s="151">
        <v>166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6</v>
      </c>
      <c r="D89" s="151">
        <v>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389</v>
      </c>
      <c r="D91" s="155">
        <f>SUM(D87:D90)</f>
        <v>264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19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7625</v>
      </c>
      <c r="D93" s="155">
        <f>D64+D75+D84+D91+D92</f>
        <v>5223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11453</v>
      </c>
      <c r="D94" s="164">
        <f>D93+D55</f>
        <v>9084</v>
      </c>
      <c r="E94" s="449" t="s">
        <v>270</v>
      </c>
      <c r="F94" s="289" t="s">
        <v>271</v>
      </c>
      <c r="G94" s="165">
        <f>G36+G39+G55+G79</f>
        <v>11453</v>
      </c>
      <c r="H94" s="165">
        <f>H36+H39+H55+H79</f>
        <v>9084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873</v>
      </c>
      <c r="D98" s="584"/>
      <c r="E98" s="584"/>
      <c r="F98" s="170"/>
      <c r="G98" s="171"/>
      <c r="H98" s="172"/>
      <c r="M98" s="157"/>
    </row>
    <row r="99" spans="1:8" ht="15">
      <c r="A99" s="169" t="s">
        <v>872</v>
      </c>
      <c r="C99" s="45"/>
      <c r="D99" s="1" t="s">
        <v>871</v>
      </c>
      <c r="E99" s="45" t="s">
        <v>874</v>
      </c>
      <c r="F99" s="170"/>
      <c r="G99" s="171"/>
      <c r="H99" s="172"/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1">
      <selection activeCell="G51" sqref="G5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"УНИПАК" АД гр.  ПАВЛИКЕНИ</v>
      </c>
      <c r="C2" s="589"/>
      <c r="D2" s="589"/>
      <c r="E2" s="589"/>
      <c r="F2" s="576" t="s">
        <v>2</v>
      </c>
      <c r="G2" s="576"/>
      <c r="H2" s="526">
        <f>'справка №1-БАЛАНС'!H3</f>
        <v>104051139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499</v>
      </c>
    </row>
    <row r="4" spans="1:8" ht="17.25" customHeight="1">
      <c r="A4" s="467" t="s">
        <v>5</v>
      </c>
      <c r="B4" s="590" t="str">
        <f>'справка №1-БАЛАНС'!E5</f>
        <v>01.01.-31.12.2007г.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11968</v>
      </c>
      <c r="D9" s="46">
        <v>6851</v>
      </c>
      <c r="E9" s="298" t="s">
        <v>284</v>
      </c>
      <c r="F9" s="549" t="s">
        <v>285</v>
      </c>
      <c r="G9" s="550">
        <v>14724</v>
      </c>
      <c r="H9" s="550">
        <v>9318</v>
      </c>
    </row>
    <row r="10" spans="1:8" ht="12">
      <c r="A10" s="298" t="s">
        <v>286</v>
      </c>
      <c r="B10" s="299" t="s">
        <v>287</v>
      </c>
      <c r="C10" s="46">
        <v>714</v>
      </c>
      <c r="D10" s="46">
        <v>712</v>
      </c>
      <c r="E10" s="298" t="s">
        <v>288</v>
      </c>
      <c r="F10" s="549" t="s">
        <v>289</v>
      </c>
      <c r="G10" s="550">
        <v>312</v>
      </c>
      <c r="H10" s="550">
        <v>15</v>
      </c>
    </row>
    <row r="11" spans="1:8" ht="12">
      <c r="A11" s="298" t="s">
        <v>290</v>
      </c>
      <c r="B11" s="299" t="s">
        <v>291</v>
      </c>
      <c r="C11" s="46">
        <v>254</v>
      </c>
      <c r="D11" s="46">
        <v>361</v>
      </c>
      <c r="E11" s="300" t="s">
        <v>292</v>
      </c>
      <c r="F11" s="549" t="s">
        <v>293</v>
      </c>
      <c r="G11" s="550">
        <v>59</v>
      </c>
      <c r="H11" s="550">
        <v>8</v>
      </c>
    </row>
    <row r="12" spans="1:8" ht="12">
      <c r="A12" s="298" t="s">
        <v>294</v>
      </c>
      <c r="B12" s="299" t="s">
        <v>295</v>
      </c>
      <c r="C12" s="46">
        <v>1065</v>
      </c>
      <c r="D12" s="46">
        <v>1076</v>
      </c>
      <c r="E12" s="300" t="s">
        <v>78</v>
      </c>
      <c r="F12" s="549" t="s">
        <v>296</v>
      </c>
      <c r="G12" s="550">
        <v>900</v>
      </c>
      <c r="H12" s="550">
        <v>251</v>
      </c>
    </row>
    <row r="13" spans="1:18" ht="12">
      <c r="A13" s="298" t="s">
        <v>297</v>
      </c>
      <c r="B13" s="299" t="s">
        <v>298</v>
      </c>
      <c r="C13" s="46">
        <v>260</v>
      </c>
      <c r="D13" s="46">
        <v>256</v>
      </c>
      <c r="E13" s="301" t="s">
        <v>51</v>
      </c>
      <c r="F13" s="551" t="s">
        <v>299</v>
      </c>
      <c r="G13" s="548">
        <f>SUM(G9:G12)</f>
        <v>15995</v>
      </c>
      <c r="H13" s="548">
        <f>SUM(H9:H12)</f>
        <v>9592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641</v>
      </c>
      <c r="D14" s="46">
        <v>66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-312</v>
      </c>
      <c r="D15" s="47">
        <v>445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749</v>
      </c>
      <c r="D16" s="47">
        <v>50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>
        <v>7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15339</v>
      </c>
      <c r="D19" s="49">
        <f>SUM(D9:D15)+D16</f>
        <v>9817</v>
      </c>
      <c r="E19" s="304" t="s">
        <v>316</v>
      </c>
      <c r="F19" s="552" t="s">
        <v>317</v>
      </c>
      <c r="G19" s="550">
        <v>16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11</v>
      </c>
      <c r="D22" s="46">
        <v>22</v>
      </c>
      <c r="E22" s="304" t="s">
        <v>325</v>
      </c>
      <c r="F22" s="552" t="s">
        <v>326</v>
      </c>
      <c r="G22" s="550">
        <v>1</v>
      </c>
      <c r="H22" s="550">
        <v>1</v>
      </c>
    </row>
    <row r="23" spans="1:8" ht="24">
      <c r="A23" s="298" t="s">
        <v>327</v>
      </c>
      <c r="B23" s="305" t="s">
        <v>328</v>
      </c>
      <c r="C23" s="46"/>
      <c r="D23" s="46">
        <v>235</v>
      </c>
      <c r="E23" s="298" t="s">
        <v>329</v>
      </c>
      <c r="F23" s="552" t="s">
        <v>330</v>
      </c>
      <c r="G23" s="550"/>
      <c r="H23" s="550">
        <v>8</v>
      </c>
    </row>
    <row r="24" spans="1:18" ht="12">
      <c r="A24" s="298" t="s">
        <v>331</v>
      </c>
      <c r="B24" s="305" t="s">
        <v>332</v>
      </c>
      <c r="C24" s="46">
        <v>6</v>
      </c>
      <c r="D24" s="46">
        <v>12</v>
      </c>
      <c r="E24" s="301" t="s">
        <v>103</v>
      </c>
      <c r="F24" s="554" t="s">
        <v>333</v>
      </c>
      <c r="G24" s="548">
        <f>SUM(G19:G23)</f>
        <v>17</v>
      </c>
      <c r="H24" s="548">
        <f>SUM(H19:H23)</f>
        <v>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19</v>
      </c>
      <c r="D25" s="46">
        <v>38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36</v>
      </c>
      <c r="D26" s="49">
        <f>SUM(D22:D25)</f>
        <v>307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15375</v>
      </c>
      <c r="D28" s="50">
        <f>D26+D19</f>
        <v>10124</v>
      </c>
      <c r="E28" s="127" t="s">
        <v>338</v>
      </c>
      <c r="F28" s="554" t="s">
        <v>339</v>
      </c>
      <c r="G28" s="548">
        <f>G13+G15+G24</f>
        <v>16012</v>
      </c>
      <c r="H28" s="548">
        <f>H13+H15+H24</f>
        <v>9601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637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523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>
        <v>1</v>
      </c>
      <c r="D32" s="46"/>
      <c r="E32" s="296" t="s">
        <v>348</v>
      </c>
      <c r="F32" s="552" t="s">
        <v>349</v>
      </c>
      <c r="G32" s="550">
        <v>4</v>
      </c>
      <c r="H32" s="550"/>
    </row>
    <row r="33" spans="1:18" ht="12">
      <c r="A33" s="128" t="s">
        <v>350</v>
      </c>
      <c r="B33" s="306" t="s">
        <v>351</v>
      </c>
      <c r="C33" s="49">
        <f>C28-C31+C32</f>
        <v>15376</v>
      </c>
      <c r="D33" s="49">
        <f>D28-D31+D32</f>
        <v>10124</v>
      </c>
      <c r="E33" s="127" t="s">
        <v>352</v>
      </c>
      <c r="F33" s="554" t="s">
        <v>353</v>
      </c>
      <c r="G33" s="53">
        <f>G32-G31+G28</f>
        <v>16016</v>
      </c>
      <c r="H33" s="53">
        <f>H32-H31+H28</f>
        <v>9601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640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523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44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40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4</v>
      </c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596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523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596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523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16016</v>
      </c>
      <c r="D42" s="53">
        <f>D33+D35+D39</f>
        <v>10124</v>
      </c>
      <c r="E42" s="128" t="s">
        <v>379</v>
      </c>
      <c r="F42" s="129" t="s">
        <v>380</v>
      </c>
      <c r="G42" s="53">
        <f>G39+G33</f>
        <v>16016</v>
      </c>
      <c r="H42" s="53">
        <f>H39+H33</f>
        <v>10124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865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5" t="s">
        <v>875</v>
      </c>
      <c r="C49" s="425"/>
      <c r="D49" s="425" t="s">
        <v>871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869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51" sqref="A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"УНИПАК" АД гр.  ПАВЛИКЕНИ</v>
      </c>
      <c r="C4" s="541" t="s">
        <v>2</v>
      </c>
      <c r="D4" s="541">
        <f>'справка №1-БАЛАНС'!H3</f>
        <v>104051139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499</v>
      </c>
    </row>
    <row r="6" spans="1:6" ht="12" customHeight="1">
      <c r="A6" s="471" t="s">
        <v>5</v>
      </c>
      <c r="B6" s="506" t="str">
        <f>'справка №1-БАЛАНС'!E5</f>
        <v>01.01.-31.12.2007г.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17222</v>
      </c>
      <c r="D10" s="54">
        <v>11084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-14041</v>
      </c>
      <c r="D11" s="54">
        <v>-9568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-1158</v>
      </c>
      <c r="D13" s="54">
        <v>-1174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-154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-47</v>
      </c>
      <c r="D15" s="54">
        <v>-52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-28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-4</v>
      </c>
      <c r="D18" s="54">
        <v>-9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-1478</v>
      </c>
      <c r="D19" s="54">
        <v>-157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466</v>
      </c>
      <c r="D20" s="55">
        <f>SUM(D10:D19)</f>
        <v>-30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-327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>
        <v>-17</v>
      </c>
      <c r="D38" s="54">
        <v>61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3</v>
      </c>
      <c r="D40" s="54">
        <v>-113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-63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-341</v>
      </c>
      <c r="D42" s="55">
        <f>SUM(D34:D41)</f>
        <v>-115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125</v>
      </c>
      <c r="D43" s="55">
        <f>D42+D32+D20</f>
        <v>-145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264</v>
      </c>
      <c r="D44" s="132">
        <v>409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389</v>
      </c>
      <c r="D45" s="55">
        <f>D44+D43</f>
        <v>264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383</v>
      </c>
      <c r="D46" s="56">
        <v>256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6</v>
      </c>
      <c r="D47" s="56">
        <v>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318" t="s">
        <v>875</v>
      </c>
      <c r="B50" s="436" t="s">
        <v>382</v>
      </c>
      <c r="C50" s="578"/>
      <c r="D50" s="578"/>
      <c r="G50" s="133"/>
      <c r="H50" s="133"/>
    </row>
    <row r="51" spans="1:8" ht="12">
      <c r="A51" s="318"/>
      <c r="B51" s="318" t="s">
        <v>871</v>
      </c>
      <c r="C51" s="319"/>
      <c r="D51" s="318"/>
      <c r="G51" s="133"/>
      <c r="H51" s="133"/>
    </row>
    <row r="52" spans="1:8" ht="12">
      <c r="A52" s="318"/>
      <c r="B52" s="436" t="s">
        <v>784</v>
      </c>
      <c r="C52" s="578"/>
      <c r="D52" s="578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2">
      <selection activeCell="L39" sqref="L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"УНИПАК" АД гр.  ПАВЛИКЕНИ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104051139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499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01.01.-31.12.2007г.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1136</v>
      </c>
      <c r="D11" s="58">
        <f>'справка №1-БАЛАНС'!H19</f>
        <v>0</v>
      </c>
      <c r="E11" s="58">
        <f>'справка №1-БАЛАНС'!H20</f>
        <v>446</v>
      </c>
      <c r="F11" s="58">
        <f>'справка №1-БАЛАНС'!H22</f>
        <v>608</v>
      </c>
      <c r="G11" s="58">
        <f>'справка №1-БАЛАНС'!H23</f>
        <v>0</v>
      </c>
      <c r="H11" s="60">
        <v>1823</v>
      </c>
      <c r="I11" s="58">
        <f>'справка №1-БАЛАНС'!H28+'справка №1-БАЛАНС'!H31</f>
        <v>3273</v>
      </c>
      <c r="J11" s="58">
        <f>'справка №1-БАЛАНС'!H29+'справка №1-БАЛАНС'!H32</f>
        <v>-523</v>
      </c>
      <c r="K11" s="60"/>
      <c r="L11" s="344">
        <f>SUM(C11:K11)</f>
        <v>6763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1136</v>
      </c>
      <c r="D15" s="61">
        <f aca="true" t="shared" si="2" ref="D15:M15">D11+D12</f>
        <v>0</v>
      </c>
      <c r="E15" s="61">
        <f t="shared" si="2"/>
        <v>446</v>
      </c>
      <c r="F15" s="61">
        <f t="shared" si="2"/>
        <v>608</v>
      </c>
      <c r="G15" s="61">
        <f t="shared" si="2"/>
        <v>0</v>
      </c>
      <c r="H15" s="61">
        <f t="shared" si="2"/>
        <v>1823</v>
      </c>
      <c r="I15" s="61">
        <f t="shared" si="2"/>
        <v>3273</v>
      </c>
      <c r="J15" s="61">
        <f t="shared" si="2"/>
        <v>-523</v>
      </c>
      <c r="K15" s="61">
        <f t="shared" si="2"/>
        <v>0</v>
      </c>
      <c r="L15" s="344">
        <f t="shared" si="1"/>
        <v>6763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596</v>
      </c>
      <c r="J16" s="345">
        <f>+'справка №1-БАЛАНС'!G32</f>
        <v>0</v>
      </c>
      <c r="K16" s="60"/>
      <c r="L16" s="344">
        <f t="shared" si="1"/>
        <v>596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-42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42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>
        <v>42</v>
      </c>
      <c r="J22" s="185"/>
      <c r="K22" s="185"/>
      <c r="L22" s="344">
        <f t="shared" si="1"/>
        <v>42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>
        <v>42</v>
      </c>
      <c r="F23" s="185"/>
      <c r="G23" s="185"/>
      <c r="H23" s="185"/>
      <c r="I23" s="185"/>
      <c r="J23" s="185"/>
      <c r="K23" s="185"/>
      <c r="L23" s="344">
        <f t="shared" si="1"/>
        <v>42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>
        <v>-5</v>
      </c>
      <c r="J27" s="60"/>
      <c r="K27" s="60"/>
      <c r="L27" s="344">
        <f t="shared" si="1"/>
        <v>-5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-103</v>
      </c>
      <c r="J28" s="60"/>
      <c r="K28" s="60"/>
      <c r="L28" s="344">
        <f t="shared" si="1"/>
        <v>-103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1136</v>
      </c>
      <c r="D29" s="59">
        <f aca="true" t="shared" si="6" ref="D29:M29">D17+D20+D21+D24+D28+D27+D15+D16</f>
        <v>0</v>
      </c>
      <c r="E29" s="59">
        <f t="shared" si="6"/>
        <v>404</v>
      </c>
      <c r="F29" s="59">
        <f t="shared" si="6"/>
        <v>608</v>
      </c>
      <c r="G29" s="59">
        <f t="shared" si="6"/>
        <v>0</v>
      </c>
      <c r="H29" s="59">
        <f t="shared" si="6"/>
        <v>1823</v>
      </c>
      <c r="I29" s="59">
        <f t="shared" si="6"/>
        <v>3803</v>
      </c>
      <c r="J29" s="59">
        <f t="shared" si="6"/>
        <v>-523</v>
      </c>
      <c r="K29" s="59">
        <f t="shared" si="6"/>
        <v>0</v>
      </c>
      <c r="L29" s="344">
        <f t="shared" si="1"/>
        <v>7251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1136</v>
      </c>
      <c r="D32" s="59">
        <f t="shared" si="7"/>
        <v>0</v>
      </c>
      <c r="E32" s="59">
        <f t="shared" si="7"/>
        <v>404</v>
      </c>
      <c r="F32" s="59">
        <f t="shared" si="7"/>
        <v>608</v>
      </c>
      <c r="G32" s="59">
        <f t="shared" si="7"/>
        <v>0</v>
      </c>
      <c r="H32" s="59">
        <f t="shared" si="7"/>
        <v>1823</v>
      </c>
      <c r="I32" s="59">
        <f t="shared" si="7"/>
        <v>3803</v>
      </c>
      <c r="J32" s="59">
        <f t="shared" si="7"/>
        <v>-523</v>
      </c>
      <c r="K32" s="59">
        <f t="shared" si="7"/>
        <v>0</v>
      </c>
      <c r="L32" s="344">
        <f t="shared" si="1"/>
        <v>7251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866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91" t="s">
        <v>522</v>
      </c>
      <c r="E38" s="591"/>
      <c r="F38" s="591" t="s">
        <v>871</v>
      </c>
      <c r="G38" s="591"/>
      <c r="H38" s="591"/>
      <c r="I38" s="591"/>
      <c r="J38" s="15" t="s">
        <v>861</v>
      </c>
      <c r="K38" s="15"/>
      <c r="L38" s="591" t="s">
        <v>869</v>
      </c>
      <c r="M38" s="591"/>
      <c r="N38" s="11"/>
    </row>
    <row r="39" spans="1:13" ht="12">
      <c r="A39" s="536" t="s">
        <v>875</v>
      </c>
      <c r="B39" s="537"/>
      <c r="C39" s="538"/>
      <c r="D39" s="538"/>
      <c r="E39" s="538" t="s">
        <v>871</v>
      </c>
      <c r="F39" s="538"/>
      <c r="G39" s="538"/>
      <c r="H39" s="538"/>
      <c r="I39" s="538"/>
      <c r="J39" s="538"/>
      <c r="K39" s="538"/>
      <c r="L39" s="538" t="s">
        <v>869</v>
      </c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6" sqref="B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"УНИПАК" АД гр.  ПАВЛИКЕНИ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104051139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01.01.-31.12.2007г.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499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319</v>
      </c>
      <c r="E9" s="189"/>
      <c r="F9" s="189"/>
      <c r="G9" s="74">
        <f>D9+E9-F9</f>
        <v>319</v>
      </c>
      <c r="H9" s="65"/>
      <c r="I9" s="65"/>
      <c r="J9" s="74">
        <f>G9+H9-I9</f>
        <v>319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319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1456</v>
      </c>
      <c r="E10" s="189"/>
      <c r="F10" s="189"/>
      <c r="G10" s="74">
        <f aca="true" t="shared" si="2" ref="G10:G39">D10+E10-F10</f>
        <v>1456</v>
      </c>
      <c r="H10" s="65"/>
      <c r="I10" s="65"/>
      <c r="J10" s="74">
        <f aca="true" t="shared" si="3" ref="J10:J39">G10+H10-I10</f>
        <v>1456</v>
      </c>
      <c r="K10" s="65">
        <v>418</v>
      </c>
      <c r="L10" s="65">
        <v>19</v>
      </c>
      <c r="M10" s="65"/>
      <c r="N10" s="74">
        <f aca="true" t="shared" si="4" ref="N10:N39">K10+L10-M10</f>
        <v>437</v>
      </c>
      <c r="O10" s="65"/>
      <c r="P10" s="65"/>
      <c r="Q10" s="74">
        <f t="shared" si="0"/>
        <v>437</v>
      </c>
      <c r="R10" s="74">
        <f t="shared" si="1"/>
        <v>1019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8779</v>
      </c>
      <c r="E11" s="189">
        <v>169</v>
      </c>
      <c r="F11" s="189">
        <v>68</v>
      </c>
      <c r="G11" s="74">
        <f t="shared" si="2"/>
        <v>8880</v>
      </c>
      <c r="H11" s="65"/>
      <c r="I11" s="65"/>
      <c r="J11" s="74">
        <f t="shared" si="3"/>
        <v>8880</v>
      </c>
      <c r="K11" s="65">
        <v>6712</v>
      </c>
      <c r="L11" s="65">
        <v>218</v>
      </c>
      <c r="M11" s="65">
        <v>68</v>
      </c>
      <c r="N11" s="74">
        <f t="shared" si="4"/>
        <v>6862</v>
      </c>
      <c r="O11" s="65"/>
      <c r="P11" s="65"/>
      <c r="Q11" s="74">
        <f t="shared" si="0"/>
        <v>6862</v>
      </c>
      <c r="R11" s="74">
        <f t="shared" si="1"/>
        <v>2018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384</v>
      </c>
      <c r="E12" s="189">
        <v>4</v>
      </c>
      <c r="F12" s="189"/>
      <c r="G12" s="74">
        <f t="shared" si="2"/>
        <v>388</v>
      </c>
      <c r="H12" s="65"/>
      <c r="I12" s="65"/>
      <c r="J12" s="74">
        <f t="shared" si="3"/>
        <v>388</v>
      </c>
      <c r="K12" s="65">
        <v>135</v>
      </c>
      <c r="L12" s="65">
        <v>5</v>
      </c>
      <c r="M12" s="65"/>
      <c r="N12" s="74">
        <f t="shared" si="4"/>
        <v>140</v>
      </c>
      <c r="O12" s="65"/>
      <c r="P12" s="65"/>
      <c r="Q12" s="74">
        <f t="shared" si="0"/>
        <v>140</v>
      </c>
      <c r="R12" s="74">
        <f t="shared" si="1"/>
        <v>248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300</v>
      </c>
      <c r="E13" s="189">
        <v>61</v>
      </c>
      <c r="F13" s="189">
        <v>38</v>
      </c>
      <c r="G13" s="74">
        <f t="shared" si="2"/>
        <v>323</v>
      </c>
      <c r="H13" s="65"/>
      <c r="I13" s="65"/>
      <c r="J13" s="74">
        <f t="shared" si="3"/>
        <v>323</v>
      </c>
      <c r="K13" s="65">
        <v>126</v>
      </c>
      <c r="L13" s="65">
        <v>9</v>
      </c>
      <c r="M13" s="65">
        <v>17</v>
      </c>
      <c r="N13" s="74">
        <f t="shared" si="4"/>
        <v>118</v>
      </c>
      <c r="O13" s="65"/>
      <c r="P13" s="65"/>
      <c r="Q13" s="74">
        <f t="shared" si="0"/>
        <v>118</v>
      </c>
      <c r="R13" s="74">
        <f t="shared" si="1"/>
        <v>205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83</v>
      </c>
      <c r="E14" s="189">
        <v>6</v>
      </c>
      <c r="F14" s="189">
        <v>7</v>
      </c>
      <c r="G14" s="74">
        <f t="shared" si="2"/>
        <v>82</v>
      </c>
      <c r="H14" s="65"/>
      <c r="I14" s="65"/>
      <c r="J14" s="74">
        <f t="shared" si="3"/>
        <v>82</v>
      </c>
      <c r="K14" s="65">
        <v>73</v>
      </c>
      <c r="L14" s="65">
        <v>3</v>
      </c>
      <c r="M14" s="65">
        <v>7</v>
      </c>
      <c r="N14" s="74">
        <f t="shared" si="4"/>
        <v>69</v>
      </c>
      <c r="O14" s="65"/>
      <c r="P14" s="65"/>
      <c r="Q14" s="74">
        <f t="shared" si="0"/>
        <v>69</v>
      </c>
      <c r="R14" s="74">
        <f t="shared" si="1"/>
        <v>13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862</v>
      </c>
      <c r="B15" s="374" t="s">
        <v>863</v>
      </c>
      <c r="C15" s="456" t="s">
        <v>864</v>
      </c>
      <c r="D15" s="457"/>
      <c r="E15" s="457">
        <v>242</v>
      </c>
      <c r="F15" s="457">
        <v>242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17</v>
      </c>
      <c r="E16" s="189"/>
      <c r="F16" s="189"/>
      <c r="G16" s="74">
        <f t="shared" si="2"/>
        <v>17</v>
      </c>
      <c r="H16" s="65"/>
      <c r="I16" s="65"/>
      <c r="J16" s="74">
        <f t="shared" si="3"/>
        <v>17</v>
      </c>
      <c r="K16" s="65">
        <v>13</v>
      </c>
      <c r="L16" s="65"/>
      <c r="M16" s="65"/>
      <c r="N16" s="74">
        <f t="shared" si="4"/>
        <v>13</v>
      </c>
      <c r="O16" s="65"/>
      <c r="P16" s="65"/>
      <c r="Q16" s="74">
        <f aca="true" t="shared" si="5" ref="Q16:Q25">N16+O16-P16</f>
        <v>13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11338</v>
      </c>
      <c r="E17" s="194">
        <f>SUM(E9:E16)</f>
        <v>482</v>
      </c>
      <c r="F17" s="194">
        <f>SUM(F9:F16)</f>
        <v>355</v>
      </c>
      <c r="G17" s="74">
        <f t="shared" si="2"/>
        <v>11465</v>
      </c>
      <c r="H17" s="75">
        <f>SUM(H9:H16)</f>
        <v>0</v>
      </c>
      <c r="I17" s="75">
        <f>SUM(I9:I16)</f>
        <v>0</v>
      </c>
      <c r="J17" s="74">
        <f t="shared" si="3"/>
        <v>11465</v>
      </c>
      <c r="K17" s="75">
        <f>SUM(K9:K16)</f>
        <v>7477</v>
      </c>
      <c r="L17" s="75">
        <f>SUM(L9:L16)</f>
        <v>254</v>
      </c>
      <c r="M17" s="75">
        <f>SUM(M9:M16)</f>
        <v>92</v>
      </c>
      <c r="N17" s="74">
        <f t="shared" si="4"/>
        <v>7639</v>
      </c>
      <c r="O17" s="75">
        <f>SUM(O9:O16)</f>
        <v>0</v>
      </c>
      <c r="P17" s="75">
        <f>SUM(P9:P16)</f>
        <v>0</v>
      </c>
      <c r="Q17" s="74">
        <f t="shared" si="5"/>
        <v>7639</v>
      </c>
      <c r="R17" s="74">
        <f t="shared" si="6"/>
        <v>3826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>
        <v>2</v>
      </c>
      <c r="F22" s="189"/>
      <c r="G22" s="74">
        <f t="shared" si="2"/>
        <v>2</v>
      </c>
      <c r="H22" s="65"/>
      <c r="I22" s="65"/>
      <c r="J22" s="74">
        <f t="shared" si="3"/>
        <v>2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2</v>
      </c>
      <c r="F25" s="190">
        <f t="shared" si="7"/>
        <v>0</v>
      </c>
      <c r="G25" s="67">
        <f t="shared" si="2"/>
        <v>2</v>
      </c>
      <c r="H25" s="66">
        <f t="shared" si="7"/>
        <v>0</v>
      </c>
      <c r="I25" s="66">
        <f t="shared" si="7"/>
        <v>0</v>
      </c>
      <c r="J25" s="67">
        <f t="shared" si="3"/>
        <v>2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11338</v>
      </c>
      <c r="E40" s="438">
        <f>E17+E18+E19+E25+E38+E39</f>
        <v>484</v>
      </c>
      <c r="F40" s="438">
        <f aca="true" t="shared" si="13" ref="F40:R40">F17+F18+F19+F25+F38+F39</f>
        <v>355</v>
      </c>
      <c r="G40" s="438">
        <f t="shared" si="13"/>
        <v>11467</v>
      </c>
      <c r="H40" s="438">
        <f t="shared" si="13"/>
        <v>0</v>
      </c>
      <c r="I40" s="438">
        <f t="shared" si="13"/>
        <v>0</v>
      </c>
      <c r="J40" s="438">
        <f t="shared" si="13"/>
        <v>11467</v>
      </c>
      <c r="K40" s="438">
        <f t="shared" si="13"/>
        <v>7477</v>
      </c>
      <c r="L40" s="438">
        <f t="shared" si="13"/>
        <v>254</v>
      </c>
      <c r="M40" s="438">
        <f t="shared" si="13"/>
        <v>92</v>
      </c>
      <c r="N40" s="438">
        <f t="shared" si="13"/>
        <v>7639</v>
      </c>
      <c r="O40" s="438">
        <f t="shared" si="13"/>
        <v>0</v>
      </c>
      <c r="P40" s="438">
        <f t="shared" si="13"/>
        <v>0</v>
      </c>
      <c r="Q40" s="438">
        <f t="shared" si="13"/>
        <v>7639</v>
      </c>
      <c r="R40" s="438">
        <f t="shared" si="13"/>
        <v>3828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08"/>
      <c r="L44" s="608"/>
      <c r="M44" s="608"/>
      <c r="N44" s="608"/>
      <c r="O44" s="609" t="s">
        <v>784</v>
      </c>
      <c r="P44" s="610"/>
      <c r="Q44" s="610"/>
      <c r="R44" s="610"/>
    </row>
    <row r="45" spans="1:18" ht="12">
      <c r="A45" s="349"/>
      <c r="B45" s="349" t="s">
        <v>875</v>
      </c>
      <c r="C45" s="349"/>
      <c r="D45" s="531"/>
      <c r="E45" s="531"/>
      <c r="F45" s="531"/>
      <c r="G45" s="349"/>
      <c r="H45" s="349"/>
      <c r="I45" s="349"/>
      <c r="J45" s="349" t="s">
        <v>871</v>
      </c>
      <c r="K45" s="349"/>
      <c r="L45" s="349"/>
      <c r="M45" s="349"/>
      <c r="N45" s="349"/>
      <c r="O45" s="349"/>
      <c r="P45" s="349" t="s">
        <v>869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02">
      <selection activeCell="A111" sqref="A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611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"УНИПАК" АД гр.  ПАВЛИКЕНИ</v>
      </c>
      <c r="C3" s="620"/>
      <c r="D3" s="526" t="s">
        <v>2</v>
      </c>
      <c r="E3" s="107">
        <f>'справка №1-БАЛАНС'!H3</f>
        <v>104051139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01.01.-31.12.2007г.</v>
      </c>
      <c r="C4" s="618"/>
      <c r="D4" s="527" t="s">
        <v>4</v>
      </c>
      <c r="E4" s="107">
        <f>'справка №1-БАЛАНС'!H4</f>
        <v>499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2343</v>
      </c>
      <c r="D28" s="108">
        <v>2343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>
        <v>40</v>
      </c>
      <c r="D31" s="108">
        <v>40</v>
      </c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>
        <v>79</v>
      </c>
      <c r="D32" s="108">
        <v>79</v>
      </c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23</v>
      </c>
      <c r="D33" s="105">
        <f>SUM(D34:D37)</f>
        <v>23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>
        <v>7</v>
      </c>
      <c r="D34" s="108">
        <v>7</v>
      </c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5</v>
      </c>
      <c r="D35" s="108">
        <v>5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>
        <v>6</v>
      </c>
      <c r="D36" s="108">
        <v>6</v>
      </c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v>5</v>
      </c>
      <c r="D37" s="108">
        <v>5</v>
      </c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5</v>
      </c>
      <c r="D38" s="105">
        <f>SUM(D39:D42)</f>
        <v>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>
        <v>5</v>
      </c>
      <c r="D42" s="108">
        <v>5</v>
      </c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2490</v>
      </c>
      <c r="D43" s="104">
        <f>D24+D28+D29+D31+D30+D32+D33+D38</f>
        <v>2490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2490</v>
      </c>
      <c r="D44" s="103">
        <f>D43+D21+D19+D9</f>
        <v>2490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480</v>
      </c>
      <c r="D71" s="105">
        <f>SUM(D72:D74)</f>
        <v>480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476</v>
      </c>
      <c r="D72" s="108">
        <v>476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>
        <v>4</v>
      </c>
      <c r="D73" s="108">
        <v>4</v>
      </c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3707</v>
      </c>
      <c r="D85" s="104">
        <f>SUM(D86:D90)+D94</f>
        <v>3707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3544</v>
      </c>
      <c r="D87" s="108">
        <v>3544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125</v>
      </c>
      <c r="D89" s="108">
        <v>125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38</v>
      </c>
      <c r="D94" s="108">
        <v>38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15</v>
      </c>
      <c r="D95" s="108">
        <v>15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4202</v>
      </c>
      <c r="D96" s="104">
        <f>D85+D80+D75+D71+D95</f>
        <v>4202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4202</v>
      </c>
      <c r="D97" s="104">
        <f>D96+D68+D66</f>
        <v>4202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782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783</v>
      </c>
      <c r="B109" s="614"/>
      <c r="C109" s="614" t="s">
        <v>382</v>
      </c>
      <c r="D109" s="614"/>
      <c r="E109" s="614"/>
      <c r="F109" s="614"/>
    </row>
    <row r="110" spans="1:6" ht="12">
      <c r="A110" s="385" t="s">
        <v>875</v>
      </c>
      <c r="B110" s="386"/>
      <c r="C110" s="385" t="s">
        <v>871</v>
      </c>
      <c r="D110" s="385"/>
      <c r="E110" s="385"/>
      <c r="F110" s="387"/>
    </row>
    <row r="111" spans="1:6" ht="12">
      <c r="A111" s="385"/>
      <c r="B111" s="386"/>
      <c r="C111" s="613" t="s">
        <v>784</v>
      </c>
      <c r="D111" s="613"/>
      <c r="E111" s="613"/>
      <c r="F111" s="613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6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2" sqref="A3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"УНИПАК" АД гр.  ПАВЛИКЕНИ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104051139</v>
      </c>
    </row>
    <row r="5" spans="1:9" ht="15">
      <c r="A5" s="501" t="s">
        <v>5</v>
      </c>
      <c r="B5" s="622" t="str">
        <f>'справка №1-БАЛАНС'!E5</f>
        <v>01.01.-31.12.2007г.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499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24"/>
      <c r="C30" s="624"/>
      <c r="D30" s="459" t="s">
        <v>822</v>
      </c>
      <c r="E30" s="623"/>
      <c r="F30" s="623"/>
      <c r="G30" s="623"/>
      <c r="H30" s="420" t="s">
        <v>784</v>
      </c>
      <c r="I30" s="623"/>
      <c r="J30" s="623"/>
    </row>
    <row r="31" spans="1:9" s="521" customFormat="1" ht="12">
      <c r="A31" s="349" t="s">
        <v>875</v>
      </c>
      <c r="B31" s="388"/>
      <c r="C31" s="349"/>
      <c r="D31" s="523"/>
      <c r="E31" s="523" t="s">
        <v>871</v>
      </c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42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"УНИПАК" АД гр.  ПАВЛИКЕНИ</v>
      </c>
      <c r="C5" s="628"/>
      <c r="D5" s="628"/>
      <c r="E5" s="570" t="s">
        <v>2</v>
      </c>
      <c r="F5" s="451">
        <f>'справка №1-БАЛАНС'!H3</f>
        <v>104051139</v>
      </c>
    </row>
    <row r="6" spans="1:13" ht="15" customHeight="1">
      <c r="A6" s="27" t="s">
        <v>825</v>
      </c>
      <c r="B6" s="629" t="str">
        <f>'справка №1-БАЛАНС'!E5</f>
        <v>01.01.-31.12.2007г.</v>
      </c>
      <c r="C6" s="629"/>
      <c r="D6" s="510"/>
      <c r="E6" s="569" t="s">
        <v>4</v>
      </c>
      <c r="F6" s="511">
        <f>'справка №1-БАЛАНС'!H4</f>
        <v>499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0" t="s">
        <v>853</v>
      </c>
      <c r="D151" s="630"/>
      <c r="E151" s="630"/>
      <c r="F151" s="630"/>
    </row>
    <row r="152" spans="1:6" ht="12.75">
      <c r="A152" s="517" t="s">
        <v>875</v>
      </c>
      <c r="B152" s="518"/>
      <c r="C152" s="517" t="s">
        <v>871</v>
      </c>
      <c r="D152" s="517"/>
      <c r="E152" s="517"/>
      <c r="F152" s="517"/>
    </row>
    <row r="153" spans="1:6" ht="12.75">
      <c r="A153" s="517"/>
      <c r="B153" s="518"/>
      <c r="C153" s="630" t="s">
        <v>860</v>
      </c>
      <c r="D153" s="630"/>
      <c r="E153" s="630"/>
      <c r="F153" s="630"/>
    </row>
    <row r="154" spans="3:5" ht="12.75">
      <c r="C154" s="517" t="s">
        <v>869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meri</cp:lastModifiedBy>
  <cp:lastPrinted>2008-03-25T15:51:31Z</cp:lastPrinted>
  <dcterms:created xsi:type="dcterms:W3CDTF">2000-06-29T12:02:40Z</dcterms:created>
  <dcterms:modified xsi:type="dcterms:W3CDTF">2008-03-25T15:51:45Z</dcterms:modified>
  <cp:category/>
  <cp:version/>
  <cp:contentType/>
  <cp:contentStatus/>
</cp:coreProperties>
</file>