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<sst xmlns="http://schemas.openxmlformats.org/spreadsheetml/2006/main" count="1057" uniqueCount="875">
  <si>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</si>
  <si>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</si>
  <si>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</si>
  <si>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</si>
  <si>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</si>
  <si>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</si>
  <si>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</si>
  <si>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</si>
  <si>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</si>
  <si>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</si>
  <si>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</si>
  <si>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</si>
  <si>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</si>
  <si>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</si>
  <si>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</si>
  <si>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</si>
  <si>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</si>
  <si>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</si>
  <si>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</si>
  <si>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</si>
  <si>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</si>
  <si>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</si>
  <si>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</si>
  <si>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</si>
  <si>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</si>
  <si>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</si>
  <si>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</si>
  <si>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</si>
  <si>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</si>
  <si>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</si>
  <si>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</si>
  <si>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</si>
  <si>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</si>
  <si>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</si>
  <si>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</si>
  <si>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</si>
  <si>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</si>
  <si>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</si>
  <si>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</si>
  <si>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</si>
  <si>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</si>
  <si>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</si>
  <si>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</si>
  <si>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</si>
  <si>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</si>
  <si>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</si>
  <si>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</si>
  <si>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</si>
  <si>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</si>
  <si>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</si>
  <si>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</si>
  <si>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</si>
  <si>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</si>
  <si>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</si>
  <si>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</si>
  <si>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</si>
  <si>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</si>
  <si>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</si>
  <si>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</si>
  <si>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</si>
  <si>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</si>
  <si>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</si>
  <si>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</si>
  <si>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</si>
  <si>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</si>
  <si>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</si>
  <si>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</si>
  <si>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</si>
  <si>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</si>
  <si>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</si>
  <si>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</si>
  <si>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</si>
  <si>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</si>
  <si>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</si>
  <si>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</si>
  <si>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</si>
  <si>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</si>
  <si>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</si>
  <si>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</si>
  <si>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</si>
  <si>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</si>
  <si>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</si>
  <si>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</si>
  <si>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</si>
  <si>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</si>
  <si>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</si>
  <si>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</si>
  <si>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</si>
  <si>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</si>
  <si>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</si>
  <si>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</si>
  <si>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</si>
  <si>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</si>
  <si>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</si>
  <si>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</si>
  <si>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</si>
  <si>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</si>
  <si>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</si>
  <si>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</si>
  <si>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</si>
  <si>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</si>
  <si>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</si>
  <si>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</si>
  <si>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</si>
  <si>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</si>
  <si>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</si>
  <si>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</si>
  <si>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</si>
  <si>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</si>
  <si>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</si>
  <si>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</si>
  <si>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</si>
  <si>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</si>
  <si>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</si>
  <si>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</si>
  <si>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</si>
  <si>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</si>
  <si>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</si>
  <si>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</si>
  <si>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</si>
  <si>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</si>
  <si>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</si>
  <si>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</si>
  <si>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</si>
  <si>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</si>
  <si>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</si>
  <si>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</si>
  <si>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</si>
  <si>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</si>
  <si>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</si>
  <si>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</si>
  <si>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</si>
  <si>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</si>
  <si>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</si>
  <si>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</si>
  <si>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</si>
  <si>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</si>
  <si>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</si>
  <si>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</si>
  <si>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</si>
  <si>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</si>
  <si>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</si>
  <si>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</si>
  <si>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</si>
  <si>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</si>
  <si>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</si>
  <si>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</si>
  <si>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</si>
  <si>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</si>
  <si>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</si>
  <si>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</si>
  <si>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</si>
  <si>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</si>
  <si>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</si>
  <si>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</si>
  <si>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</si>
  <si>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</si>
  <si>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</si>
  <si>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</si>
  <si>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</si>
  <si>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</si>
  <si>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</si>
  <si>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</si>
  <si>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</si>
  <si>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</si>
  <si>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</si>
  <si>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</si>
  <si>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</si>
  <si>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</si>
  <si>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</si>
  <si>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</si>
  <si>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</si>
  <si>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</si>
  <si>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</si>
  <si>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</si>
  <si>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</si>
  <si>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</si>
  <si>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</si>
  <si>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</si>
  <si>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</si>
  <si>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</si>
  <si>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</si>
  <si>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</si>
  <si>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</si>
  <si>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</si>
  <si>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</si>
  <si>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</si>
  <si>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</si>
  <si>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</si>
  <si>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</si>
  <si>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</si>
  <si>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</si>
  <si>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</si>
  <si>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</si>
  <si>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</si>
  <si>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</si>
  <si>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</si>
  <si>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</si>
  <si>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</si>
  <si>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</si>
  <si>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</si>
  <si>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</si>
  <si>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</si>
  <si>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</si>
  <si>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</si>
  <si>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</si>
  <si>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</si>
  <si>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</si>
  <si>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</si>
  <si>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</si>
  <si>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</si>
  <si>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</si>
  <si>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</si>
  <si>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</si>
  <si>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</si>
  <si>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</si>
  <si>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</si>
  <si>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</si>
  <si>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</si>
  <si>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</si>
  <si>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</si>
  <si>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</si>
  <si>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</si>
  <si>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</si>
  <si>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</si>
  <si>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</si>
  <si>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</si>
  <si>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</si>
  <si>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</si>
  <si>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</si>
  <si>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</si>
  <si>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</si>
  <si>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</si>
  <si>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</si>
  <si>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</si>
  <si>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</si>
  <si>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</si>
  <si>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</si>
  <si>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</si>
  <si>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</si>
  <si>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</si>
  <si>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</si>
  <si>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</si>
  <si>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</si>
  <si>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</si>
  <si>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</si>
  <si>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</si>
  <si>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</si>
  <si>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</si>
  <si>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</si>
  <si>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</si>
  <si>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</si>
  <si>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</si>
  <si>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</si>
  <si>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</si>
  <si>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</si>
  <si>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</si>
  <si>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</si>
  <si>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</si>
  <si>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</si>
  <si>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</si>
  <si>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</si>
  <si>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</si>
  <si>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</si>
  <si>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</si>
  <si>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</si>
  <si>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</si>
  <si>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</si>
  <si>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</si>
  <si>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</si>
  <si>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</si>
  <si>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</si>
  <si>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</si>
  <si>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</si>
  <si>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</si>
  <si>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</si>
  <si>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</si>
  <si>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</si>
  <si>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</si>
  <si>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</si>
  <si>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</si>
  <si>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</si>
  <si>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</si>
  <si>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</si>
  <si>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</si>
  <si>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</si>
  <si>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</si>
  <si>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</si>
  <si>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</si>
  <si>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</si>
  <si>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</si>
  <si>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</si>
  <si>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</si>
  <si>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</si>
  <si>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</si>
  <si>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</si>
  <si>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</si>
  <si>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</si>
  <si>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</si>
  <si>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</si>
  <si>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</si>
  <si>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</si>
  <si>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</si>
  <si>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</si>
  <si>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</si>
  <si>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</si>
  <si>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</si>
  <si>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</si>
  <si>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</si>
  <si>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</si>
  <si>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</si>
  <si>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</si>
  <si>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</si>
  <si>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</si>
  <si>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</si>
  <si>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</si>
  <si>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</si>
  <si>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</si>
  <si>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</si>
  <si>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</si>
  <si>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</si>
  <si>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</si>
  <si>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</si>
  <si>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</si>
  <si>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</si>
  <si>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</si>
  <si>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</si>
  <si>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</si>
  <si>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</si>
  <si>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</si>
  <si>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</si>
  <si>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</si>
  <si>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</si>
  <si>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</si>
  <si>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</si>
  <si>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</si>
  <si>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</si>
  <si>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</si>
  <si>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</si>
  <si>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</si>
  <si>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</si>
  <si>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</si>
  <si>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</si>
  <si>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</si>
  <si>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</si>
  <si>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</si>
  <si>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</si>
  <si>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</si>
  <si>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</si>
  <si>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</si>
  <si>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</si>
  <si>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</si>
  <si>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</si>
  <si>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</si>
  <si>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</si>
  <si>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</si>
  <si>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</si>
  <si>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</si>
  <si>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</si>
  <si>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</si>
  <si>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</si>
  <si>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</si>
  <si>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</si>
  <si>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</si>
  <si>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</si>
  <si>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</si>
  <si>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</si>
  <si>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</si>
  <si>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</si>
  <si>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</si>
  <si>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</si>
  <si>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</si>
  <si>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</si>
  <si>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</si>
  <si>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</si>
  <si>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</si>
  <si>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</si>
  <si>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</si>
  <si>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</si>
  <si>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</si>
  <si>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</si>
  <si>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</si>
  <si>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</si>
  <si>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</si>
  <si>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</si>
  <si>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</si>
  <si>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</si>
  <si>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</si>
  <si>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</si>
  <si>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</si>
  <si>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</si>
  <si>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</si>
  <si>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</si>
  <si>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</si>
  <si>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</si>
  <si>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</si>
  <si>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</si>
  <si>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</si>
  <si>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</si>
  <si>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</si>
  <si>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</si>
  <si>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</si>
  <si>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</si>
  <si>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</si>
  <si>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</si>
  <si>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</si>
  <si>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</si>
  <si>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</si>
  <si>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</si>
  <si>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</si>
  <si>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</si>
  <si>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</si>
  <si>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</si>
  <si>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</si>
  <si>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</si>
  <si>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</si>
  <si>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</si>
  <si>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</si>
  <si>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</si>
  <si>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</si>
  <si>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</si>
  <si>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</si>
  <si>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</si>
  <si>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</si>
  <si>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</si>
  <si>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</si>
  <si>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</si>
  <si>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</si>
  <si>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</si>
  <si>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</si>
  <si>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</si>
  <si>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</si>
  <si>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</si>
  <si>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</si>
  <si>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</si>
  <si>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</si>
  <si>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</si>
  <si>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</si>
  <si>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</si>
  <si>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</si>
  <si>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</si>
  <si>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</si>
  <si>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</si>
  <si>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</si>
  <si>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</si>
  <si>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</si>
  <si>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</si>
  <si>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</si>
  <si>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</si>
  <si>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</si>
  <si>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</si>
  <si>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</si>
  <si>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</si>
  <si>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</si>
  <si>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</si>
  <si>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</si>
  <si>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</si>
  <si>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</si>
  <si>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</si>
  <si>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</si>
  <si>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</si>
  <si>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</si>
  <si>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</si>
  <si>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</si>
  <si>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</si>
  <si>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</si>
  <si>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</si>
  <si>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</si>
  <si>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</si>
  <si>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</si>
  <si>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</si>
  <si>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</si>
  <si>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</si>
  <si>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</si>
  <si>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</si>
  <si>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</si>
  <si>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</si>
  <si>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</si>
  <si>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</si>
  <si>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</si>
  <si>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</si>
  <si>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</si>
  <si>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</si>
  <si>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</si>
  <si>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</si>
  <si>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</si>
  <si>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</si>
  <si>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</si>
  <si>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</si>
  <si>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</si>
  <si>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</si>
  <si>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</si>
  <si>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</si>
  <si>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</si>
  <si>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</si>
  <si>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</si>
  <si>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</si>
  <si>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</si>
  <si>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</si>
  <si>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</si>
  <si>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</si>
  <si>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</si>
  <si>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</si>
  <si>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</si>
  <si>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</si>
  <si>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</si>
  <si>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</si>
  <si>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</si>
  <si>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</si>
  <si>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</si>
  <si>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</si>
  <si>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</si>
  <si>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</si>
  <si>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</si>
  <si>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</si>
  <si>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</si>
  <si>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</si>
  <si>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</si>
  <si>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</si>
  <si>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</si>
  <si>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</si>
  <si>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</si>
  <si>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</si>
  <si>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</si>
  <si>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</si>
  <si>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</si>
  <si>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</si>
  <si>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</si>
  <si>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</si>
  <si>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</si>
  <si>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</si>
  <si>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</si>
  <si>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</si>
  <si>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</si>
  <si>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</si>
  <si>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</si>
  <si>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</si>
  <si>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</si>
  <si>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</si>
  <si>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</si>
  <si>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</si>
  <si>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</si>
  <si>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</si>
  <si>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</si>
  <si>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</si>
  <si>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</si>
  <si>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</si>
  <si>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</si>
  <si>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</si>
  <si>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</si>
  <si>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</si>
  <si>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</si>
  <si>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</si>
  <si>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</si>
  <si>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</si>
  <si>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</si>
  <si>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</si>
  <si>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</si>
  <si>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</si>
  <si>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</si>
  <si>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</si>
  <si>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</si>
  <si>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</si>
  <si>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</si>
  <si>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</si>
  <si>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</si>
  <si>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</si>
  <si>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</si>
  <si>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</si>
  <si>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</si>
  <si>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</si>
  <si>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</si>
  <si>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</si>
  <si>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</si>
  <si>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</si>
  <si>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</si>
  <si>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</si>
  <si>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</si>
  <si>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</si>
  <si>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</si>
  <si>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</si>
  <si>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</si>
  <si>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</si>
  <si>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</si>
  <si>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</si>
  <si>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</si>
  <si>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</si>
  <si>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</si>
  <si>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</si>
  <si>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</si>
  <si>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</si>
  <si>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</si>
  <si>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</si>
  <si>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</si>
  <si>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</si>
  <si>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</si>
  <si>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</si>
  <si>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</si>
  <si>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</si>
  <si>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</si>
  <si>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</si>
  <si>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</si>
  <si>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</si>
  <si>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</si>
  <si>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</si>
  <si>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</si>
  <si>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</si>
  <si>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</si>
  <si>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</si>
  <si>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</si>
  <si>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</si>
  <si>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</si>
  <si>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</si>
  <si>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</si>
  <si>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</si>
  <si>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</si>
  <si>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</si>
  <si>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</si>
  <si>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</si>
  <si>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</si>
  <si>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</si>
  <si>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</si>
  <si>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</si>
  <si>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</si>
  <si>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</si>
  <si>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</si>
  <si>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</si>
  <si>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</si>
  <si>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</si>
  <si>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</si>
  <si>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</si>
  <si>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</si>
  <si>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</si>
  <si>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</si>
  <si>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</si>
  <si>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</si>
  <si>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</si>
  <si>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</si>
  <si>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</si>
  <si>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</si>
  <si>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</si>
  <si>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</si>
  <si>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</si>
  <si>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</si>
  <si>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</si>
  <si>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</si>
  <si>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</si>
  <si>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</si>
  <si>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</si>
  <si>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</si>
  <si>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</si>
  <si>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</si>
  <si>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</si>
  <si>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</si>
  <si>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</si>
  <si>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</si>
  <si>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</si>
  <si>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</si>
  <si>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</si>
  <si>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</si>
  <si>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</si>
  <si>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</si>
  <si>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</si>
  <si>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</si>
  <si>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</si>
  <si>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</si>
  <si>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</si>
  <si>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</si>
  <si>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</si>
  <si>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</si>
  <si>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</si>
  <si>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</si>
  <si>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</si>
  <si>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</si>
  <si>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</si>
  <si>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</si>
  <si>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</si>
  <si>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</si>
  <si>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</si>
  <si>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</si>
  <si>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</si>
  <si>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</si>
  <si>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</si>
  <si>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</si>
  <si>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</si>
  <si>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</si>
  <si>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</si>
  <si>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</si>
  <si>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</si>
  <si>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</si>
  <si>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</si>
  <si>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</si>
  <si>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</si>
  <si>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</si>
  <si>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</si>
  <si>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</si>
  <si>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</si>
  <si>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</si>
  <si>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</si>
  <si>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</si>
  <si>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</si>
  <si>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</si>
  <si>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</si>
  <si>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</si>
  <si>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</si>
  <si>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</si>
  <si>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</si>
  <si>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</si>
  <si>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</si>
  <si>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</si>
  <si>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</si>
  <si>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</si>
  <si>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</si>
  <si>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</si>
  <si>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</si>
  <si>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</si>
  <si>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</si>
  <si>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</si>
  <si>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</si>
  <si>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</si>
  <si>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</si>
  <si>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</si>
  <si>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</si>
  <si>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</si>
  <si>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</si>
  <si>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</si>
  <si>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</si>
  <si>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</si>
  <si>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</si>
  <si>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</si>
  <si>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</si>
  <si>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</si>
  <si>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</si>
  <si>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</si>
  <si>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</si>
  <si>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</si>
  <si>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</si>
  <si>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</si>
  <si>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</si>
  <si>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</si>
  <si>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</si>
  <si>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</si>
  <si>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</si>
  <si>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</si>
  <si>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</si>
  <si>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</si>
  <si>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</si>
  <si>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</si>
  <si>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</si>
  <si>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</si>
  <si>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</si>
  <si>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</si>
  <si>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</si>
  <si>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</si>
  <si>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</si>
  <si>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</si>
  <si>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</si>
  <si>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</si>
  <si>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</si>
  <si>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</si>
  <si>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</si>
  <si>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</si>
  <si>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</si>
  <si>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</si>
  <si>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</si>
  <si>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</si>
  <si>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</si>
  <si>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</si>
  <si>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</si>
  <si>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</si>
  <si>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</si>
  <si>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</si>
  <si>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</si>
  <si>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</si>
  <si>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</si>
  <si>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</si>
  <si>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</si>
  <si>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</si>
  <si>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</si>
  <si>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</si>
  <si>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</si>
  <si>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</si>
  <si>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</si>
  <si>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</si>
  <si>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</si>
  <si>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</si>
  <si>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</si>
  <si>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</si>
  <si>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</si>
  <si>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</si>
  <si>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</si>
  <si>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</si>
  <si>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</si>
  <si>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</si>
  <si>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</si>
  <si>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</si>
  <si>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</si>
  <si>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</si>
  <si>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</si>
  <si>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</si>
  <si>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</si>
  <si>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</si>
  <si>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</si>
  <si>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</si>
  <si>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</si>
  <si>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</si>
  <si>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</si>
  <si>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</si>
  <si>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</si>
  <si>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</si>
  <si>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</si>
  <si>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</si>
  <si>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</si>
  <si>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</si>
  <si>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</si>
  <si>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</si>
  <si>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</si>
  <si>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</si>
  <si>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</si>
  <si>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</si>
  <si>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</si>
  <si>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</si>
  <si>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</si>
  <si>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</si>
  <si>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</si>
  <si>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</si>
  <si>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</si>
  <si>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</si>
  <si>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</si>
  <si>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</si>
  <si>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</si>
  <si>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</si>
  <si>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</si>
  <si>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</si>
  <si>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</si>
  <si>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</si>
  <si>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</si>
  <si>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</si>
  <si>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</si>
  <si>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</si>
  <si>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</si>
  <si>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</si>
  <si>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</si>
  <si>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</si>
  <si>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</si>
  <si>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</si>
  <si>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</si>
  <si>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</si>
  <si>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</si>
  <si>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</si>
  <si>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</si>
  <si>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</si>
  <si>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</si>
  <si>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</si>
  <si>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</si>
  <si>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</si>
  <si>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</si>
  <si>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</si>
  <si>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</si>
  <si>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</si>
  <si>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</si>
  <si>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</si>
  <si>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</si>
  <si>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</si>
  <si>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</si>
  <si>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</si>
  <si>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"БАЛКАНТОН" АД</t>
  </si>
  <si>
    <t>консолидиран междинен отчет</t>
  </si>
  <si>
    <t>01-01-2011 - 30-09-2011</t>
  </si>
  <si>
    <t xml:space="preserve">Дата на съставяне: 30.09.2011                         </t>
  </si>
  <si>
    <t>Дата на съставяне: 30.09.2011</t>
  </si>
  <si>
    <r>
      <t xml:space="preserve">Дата на съставяне: </t>
    </r>
    <r>
      <rPr>
        <sz val="10"/>
        <rFont val="Times New Roman"/>
        <family val="1"/>
      </rPr>
      <t>30.09.2011</t>
    </r>
  </si>
  <si>
    <t xml:space="preserve">Дата на съставяне: 30.09.2011 </t>
  </si>
  <si>
    <t xml:space="preserve">Дата  на съставяне: 30.09.2011                                                                                                                              </t>
  </si>
  <si>
    <t xml:space="preserve">Дата на съставяне: 30.09.2011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</si>
</sst>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G72" sqref="G7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175155346</v>
      </c>
    </row>
    <row r="4" spans="1:8" ht="15">
      <c r="A4" s="580" t="s">
        <v>3</v>
      </c>
      <c r="B4" s="586"/>
      <c r="C4" s="586"/>
      <c r="D4" s="586"/>
      <c r="E4" s="504" t="s">
        <v>867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89</v>
      </c>
      <c r="D12" s="151">
        <v>94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70</v>
      </c>
      <c r="D13" s="151">
        <v>186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/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72</v>
      </c>
      <c r="D15" s="151">
        <v>113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2</v>
      </c>
      <c r="D16" s="151">
        <v>9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234</v>
      </c>
      <c r="D19" s="155">
        <f>SUM(D11:D18)</f>
        <v>403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30299</v>
      </c>
      <c r="D20" s="151">
        <v>30432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10391</v>
      </c>
      <c r="H27" s="154">
        <f>SUM(H28:H30)</f>
        <v>8301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10391</v>
      </c>
      <c r="H28" s="152">
        <v>8301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1705</v>
      </c>
      <c r="H31" s="152">
        <v>2090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12096</v>
      </c>
      <c r="H33" s="154">
        <f>H27+H31+H32</f>
        <v>10391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13366</v>
      </c>
      <c r="H36" s="154">
        <f>H25+H17+H33</f>
        <v>11661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</v>
      </c>
      <c r="H39" s="158">
        <v>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14133</v>
      </c>
      <c r="H44" s="152">
        <v>14124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129</v>
      </c>
      <c r="H48" s="152">
        <v>129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25997</v>
      </c>
      <c r="H49" s="154">
        <f>SUM(H43:H48)</f>
        <v>25988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870</v>
      </c>
      <c r="H51" s="152">
        <v>968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30549</v>
      </c>
      <c r="D55" s="155">
        <f>D19+D20+D21+D27+D32+D45+D51+D53+D54</f>
        <v>30851</v>
      </c>
      <c r="E55" s="237" t="s">
        <v>172</v>
      </c>
      <c r="F55" s="261" t="s">
        <v>173</v>
      </c>
      <c r="G55" s="154">
        <f>G49+G51+G52+G53+G54</f>
        <v>26867</v>
      </c>
      <c r="H55" s="154">
        <f>H49+H51+H52+H53+H54</f>
        <v>26956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1520</v>
      </c>
      <c r="D59" s="151">
        <v>1663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68061</v>
      </c>
      <c r="D60" s="151">
        <v>68141</v>
      </c>
      <c r="E60" s="237" t="s">
        <v>185</v>
      </c>
      <c r="F60" s="242" t="s">
        <v>186</v>
      </c>
      <c r="G60" s="152">
        <v>2371</v>
      </c>
      <c r="H60" s="152">
        <v>3194</v>
      </c>
    </row>
    <row r="61" spans="1:18" ht="15">
      <c r="A61" s="235" t="s">
        <v>187</v>
      </c>
      <c r="B61" s="244" t="s">
        <v>188</v>
      </c>
      <c r="C61" s="151">
        <v>3838</v>
      </c>
      <c r="D61" s="151">
        <v>2717</v>
      </c>
      <c r="E61" s="243" t="s">
        <v>189</v>
      </c>
      <c r="F61" s="272" t="s">
        <v>190</v>
      </c>
      <c r="G61" s="154">
        <f>SUM(G62:G68)</f>
        <v>64653</v>
      </c>
      <c r="H61" s="154">
        <f>SUM(H62:H68)</f>
        <v>64134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73419</v>
      </c>
      <c r="D64" s="155">
        <f>SUM(D58:D63)</f>
        <v>72521</v>
      </c>
      <c r="E64" s="237" t="s">
        <v>200</v>
      </c>
      <c r="F64" s="242" t="s">
        <v>201</v>
      </c>
      <c r="G64" s="152">
        <v>64575</v>
      </c>
      <c r="H64" s="152">
        <v>64027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51</v>
      </c>
      <c r="H66" s="152">
        <v>63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21</v>
      </c>
      <c r="H67" s="152">
        <v>24</v>
      </c>
    </row>
    <row r="68" spans="1:8" ht="15">
      <c r="A68" s="235" t="s">
        <v>211</v>
      </c>
      <c r="B68" s="241" t="s">
        <v>212</v>
      </c>
      <c r="C68" s="151">
        <v>2008</v>
      </c>
      <c r="D68" s="151">
        <v>1233</v>
      </c>
      <c r="E68" s="237" t="s">
        <v>213</v>
      </c>
      <c r="F68" s="242" t="s">
        <v>214</v>
      </c>
      <c r="G68" s="152">
        <v>6</v>
      </c>
      <c r="H68" s="152">
        <v>20</v>
      </c>
    </row>
    <row r="69" spans="1:8" ht="15">
      <c r="A69" s="235" t="s">
        <v>215</v>
      </c>
      <c r="B69" s="241" t="s">
        <v>216</v>
      </c>
      <c r="C69" s="151">
        <v>230</v>
      </c>
      <c r="D69" s="151">
        <v>415</v>
      </c>
      <c r="E69" s="251" t="s">
        <v>78</v>
      </c>
      <c r="F69" s="242" t="s">
        <v>217</v>
      </c>
      <c r="G69" s="152">
        <v>44</v>
      </c>
      <c r="H69" s="152">
        <v>146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59</v>
      </c>
      <c r="H70" s="152">
        <v>59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67127</v>
      </c>
      <c r="H71" s="161">
        <f>H59+H60+H61+H69+H70</f>
        <v>67533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18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377</v>
      </c>
      <c r="D74" s="151">
        <v>41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2615</v>
      </c>
      <c r="D75" s="155">
        <f>SUM(D67:D74)</f>
        <v>1707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67127</v>
      </c>
      <c r="H79" s="162">
        <f>H71+H74+H75+H76</f>
        <v>67533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706</v>
      </c>
      <c r="D87" s="151">
        <v>521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72</v>
      </c>
      <c r="D88" s="151">
        <v>551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778</v>
      </c>
      <c r="D91" s="155">
        <f>SUM(D87:D90)</f>
        <v>1072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76812</v>
      </c>
      <c r="D93" s="155">
        <f>D64+D75+D84+D91+D92</f>
        <v>75300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107361</v>
      </c>
      <c r="D94" s="164">
        <f>D93+D55</f>
        <v>106151</v>
      </c>
      <c r="E94" s="449" t="s">
        <v>270</v>
      </c>
      <c r="F94" s="289" t="s">
        <v>271</v>
      </c>
      <c r="G94" s="165">
        <f>G36+G39+G55+G79</f>
        <v>107361</v>
      </c>
      <c r="H94" s="165">
        <f>H36+H39+H55+H79</f>
        <v>106151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8" right="0.24" top="0.5" bottom="0.44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3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"АРТЕКС ИНЖНЕНЕРИНГ" АД</v>
      </c>
      <c r="C2" s="589"/>
      <c r="D2" s="589"/>
      <c r="E2" s="589"/>
      <c r="F2" s="576" t="s">
        <v>2</v>
      </c>
      <c r="G2" s="576"/>
      <c r="H2" s="526">
        <f>'справка №1-БАЛАНС'!H3</f>
        <v>175155346</v>
      </c>
    </row>
    <row r="3" spans="1:8" ht="15">
      <c r="A3" s="467" t="s">
        <v>275</v>
      </c>
      <c r="B3" s="589" t="str">
        <f>'справка №1-БАЛАНС'!E4</f>
        <v>консолидиран междинен отчет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01-01-2011 - 30-09-2011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3296</v>
      </c>
      <c r="D9" s="46">
        <v>3995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2052</v>
      </c>
      <c r="D10" s="46">
        <v>4146</v>
      </c>
      <c r="E10" s="298" t="s">
        <v>289</v>
      </c>
      <c r="F10" s="549" t="s">
        <v>290</v>
      </c>
      <c r="G10" s="550">
        <v>6153</v>
      </c>
      <c r="H10" s="550">
        <v>23934</v>
      </c>
    </row>
    <row r="11" spans="1:8" ht="12">
      <c r="A11" s="298" t="s">
        <v>291</v>
      </c>
      <c r="B11" s="299" t="s">
        <v>292</v>
      </c>
      <c r="C11" s="46">
        <v>197</v>
      </c>
      <c r="D11" s="46">
        <v>320</v>
      </c>
      <c r="E11" s="300" t="s">
        <v>293</v>
      </c>
      <c r="F11" s="549" t="s">
        <v>294</v>
      </c>
      <c r="G11" s="550">
        <v>2896</v>
      </c>
      <c r="H11" s="550">
        <v>5956</v>
      </c>
    </row>
    <row r="12" spans="1:8" ht="12">
      <c r="A12" s="298" t="s">
        <v>295</v>
      </c>
      <c r="B12" s="299" t="s">
        <v>296</v>
      </c>
      <c r="C12" s="46">
        <v>674</v>
      </c>
      <c r="D12" s="46">
        <v>1060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126</v>
      </c>
      <c r="D13" s="46">
        <v>190</v>
      </c>
      <c r="E13" s="301" t="s">
        <v>51</v>
      </c>
      <c r="F13" s="551" t="s">
        <v>300</v>
      </c>
      <c r="G13" s="548">
        <f>SUM(G9:G12)</f>
        <v>9049</v>
      </c>
      <c r="H13" s="548">
        <f>SUM(H9:H12)</f>
        <v>29890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213</v>
      </c>
      <c r="D14" s="46">
        <v>13050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-978</v>
      </c>
      <c r="D15" s="47">
        <v>2188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33</v>
      </c>
      <c r="D16" s="47">
        <v>83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5613</v>
      </c>
      <c r="D19" s="49">
        <f>SUM(D9:D15)+D16</f>
        <v>25032</v>
      </c>
      <c r="E19" s="304" t="s">
        <v>317</v>
      </c>
      <c r="F19" s="552" t="s">
        <v>318</v>
      </c>
      <c r="G19" s="550">
        <v>2</v>
      </c>
      <c r="H19" s="550">
        <v>104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1540</v>
      </c>
      <c r="D22" s="46">
        <v>2632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4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6</v>
      </c>
      <c r="E24" s="301" t="s">
        <v>103</v>
      </c>
      <c r="F24" s="554" t="s">
        <v>334</v>
      </c>
      <c r="G24" s="548">
        <f>SUM(G19:G23)</f>
        <v>2</v>
      </c>
      <c r="H24" s="548">
        <f>SUM(H19:H23)</f>
        <v>104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1544</v>
      </c>
      <c r="D26" s="49">
        <f>SUM(D22:D25)</f>
        <v>2638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7157</v>
      </c>
      <c r="D28" s="50">
        <f>D26+D19</f>
        <v>27670</v>
      </c>
      <c r="E28" s="127" t="s">
        <v>339</v>
      </c>
      <c r="F28" s="554" t="s">
        <v>340</v>
      </c>
      <c r="G28" s="548">
        <f>G13+G15+G24</f>
        <v>9051</v>
      </c>
      <c r="H28" s="548">
        <f>H13+H15+H24</f>
        <v>29994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1894</v>
      </c>
      <c r="D30" s="50">
        <f>IF((H28-D28)&gt;0,H28-D28,0)</f>
        <v>2324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7157</v>
      </c>
      <c r="D33" s="49">
        <f>D28-D31+D32</f>
        <v>27670</v>
      </c>
      <c r="E33" s="127" t="s">
        <v>353</v>
      </c>
      <c r="F33" s="554" t="s">
        <v>354</v>
      </c>
      <c r="G33" s="53">
        <f>G32-G31+G28</f>
        <v>9051</v>
      </c>
      <c r="H33" s="53">
        <f>H32-H31+H28</f>
        <v>29994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1894</v>
      </c>
      <c r="D34" s="50">
        <f>IF((H33-D33)&gt;0,H33-D33,0)</f>
        <v>2324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189</v>
      </c>
      <c r="D35" s="49">
        <f>D36+D37+D38</f>
        <v>236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189</v>
      </c>
      <c r="D36" s="46">
        <v>236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1705</v>
      </c>
      <c r="D39" s="460">
        <f>+IF((H33-D33-D35)&gt;0,H33-D33-D35,0)</f>
        <v>2088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1705</v>
      </c>
      <c r="D41" s="52">
        <f>IF(H39=0,IF(D39-D40&gt;0,D39-D40+H40,0),IF(H39-H40&lt;0,H40-H39+D39,0))</f>
        <v>2088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9051</v>
      </c>
      <c r="D42" s="53">
        <f>D33+D35+D39</f>
        <v>29994</v>
      </c>
      <c r="E42" s="128" t="s">
        <v>380</v>
      </c>
      <c r="F42" s="129" t="s">
        <v>381</v>
      </c>
      <c r="G42" s="53">
        <f>G39+G33</f>
        <v>9051</v>
      </c>
      <c r="H42" s="53">
        <f>H39+H33</f>
        <v>29994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40816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01-01-2011 - 30-09-2011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9362</v>
      </c>
      <c r="D10" s="54">
        <v>17153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-6183</v>
      </c>
      <c r="D11" s="54">
        <v>-13156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-813</v>
      </c>
      <c r="D13" s="54">
        <v>-1337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-213</v>
      </c>
      <c r="D15" s="54">
        <v>-208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-4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</v>
      </c>
      <c r="D19" s="54">
        <v>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2146</v>
      </c>
      <c r="D20" s="55">
        <f>SUM(D10:D19)</f>
        <v>2451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2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0</v>
      </c>
      <c r="D36" s="54">
        <v>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-921</v>
      </c>
      <c r="D37" s="54">
        <v>-3338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-1481</v>
      </c>
      <c r="D39" s="54">
        <v>-2351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-38</v>
      </c>
      <c r="D41" s="54">
        <v>-109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-2440</v>
      </c>
      <c r="D42" s="55">
        <f>SUM(D34:D41)</f>
        <v>-5798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-294</v>
      </c>
      <c r="D43" s="55">
        <f>D42+D32+D20</f>
        <v>-3345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1072</v>
      </c>
      <c r="D44" s="132">
        <v>4417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778</v>
      </c>
      <c r="D45" s="55">
        <f>D44+D43</f>
        <v>1072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778</v>
      </c>
      <c r="D46" s="56">
        <v>1072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42" sqref="A4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 междинен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01-01-2011 - 30-09-2011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10391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11661</v>
      </c>
      <c r="M11" s="58">
        <f>'справка №1-БАЛАНС'!H39</f>
        <v>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10391</v>
      </c>
      <c r="J15" s="61">
        <f t="shared" si="2"/>
        <v>0</v>
      </c>
      <c r="K15" s="61">
        <f t="shared" si="2"/>
        <v>0</v>
      </c>
      <c r="L15" s="344">
        <f t="shared" si="1"/>
        <v>11661</v>
      </c>
      <c r="M15" s="61">
        <f t="shared" si="2"/>
        <v>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1705</v>
      </c>
      <c r="J16" s="345">
        <f>+'справка №1-БАЛАНС'!G32</f>
        <v>0</v>
      </c>
      <c r="K16" s="60">
        <v>0</v>
      </c>
      <c r="L16" s="344">
        <f t="shared" si="1"/>
        <v>1705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12096</v>
      </c>
      <c r="J29" s="59">
        <f t="shared" si="6"/>
        <v>0</v>
      </c>
      <c r="K29" s="59">
        <f t="shared" si="6"/>
        <v>0</v>
      </c>
      <c r="L29" s="344">
        <f t="shared" si="1"/>
        <v>13366</v>
      </c>
      <c r="M29" s="59">
        <f t="shared" si="6"/>
        <v>1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12096</v>
      </c>
      <c r="J32" s="59">
        <f t="shared" si="7"/>
        <v>0</v>
      </c>
      <c r="K32" s="59">
        <f t="shared" si="7"/>
        <v>0</v>
      </c>
      <c r="L32" s="344">
        <f t="shared" si="1"/>
        <v>13366</v>
      </c>
      <c r="M32" s="59">
        <f>M29+M30+M31</f>
        <v>1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"АРТЕКС ИНЖНЕНЕРИНГ"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01-01-2011 - 30-09-2011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/>
      <c r="F9" s="189"/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/>
      <c r="M9" s="65"/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163</v>
      </c>
      <c r="E10" s="189"/>
      <c r="F10" s="189"/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69</v>
      </c>
      <c r="L10" s="65">
        <v>5</v>
      </c>
      <c r="M10" s="65"/>
      <c r="N10" s="74">
        <f aca="true" t="shared" si="4" ref="N10:N39">K10+L10-M10</f>
        <v>74</v>
      </c>
      <c r="O10" s="65">
        <v>0</v>
      </c>
      <c r="P10" s="65">
        <v>0</v>
      </c>
      <c r="Q10" s="74">
        <f t="shared" si="0"/>
        <v>74</v>
      </c>
      <c r="R10" s="74">
        <f t="shared" si="1"/>
        <v>89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1535</v>
      </c>
      <c r="E11" s="189">
        <v>4</v>
      </c>
      <c r="F11" s="189"/>
      <c r="G11" s="74">
        <f t="shared" si="2"/>
        <v>1539</v>
      </c>
      <c r="H11" s="65">
        <v>0</v>
      </c>
      <c r="I11" s="65">
        <v>0</v>
      </c>
      <c r="J11" s="74">
        <f t="shared" si="3"/>
        <v>1539</v>
      </c>
      <c r="K11" s="65">
        <v>1349</v>
      </c>
      <c r="L11" s="65">
        <v>120</v>
      </c>
      <c r="M11" s="65"/>
      <c r="N11" s="74">
        <f t="shared" si="4"/>
        <v>1469</v>
      </c>
      <c r="O11" s="65">
        <v>0</v>
      </c>
      <c r="P11" s="65">
        <v>0</v>
      </c>
      <c r="Q11" s="74">
        <f t="shared" si="0"/>
        <v>1469</v>
      </c>
      <c r="R11" s="74">
        <f t="shared" si="1"/>
        <v>70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386</v>
      </c>
      <c r="E13" s="189">
        <v>22</v>
      </c>
      <c r="F13" s="189"/>
      <c r="G13" s="74">
        <f t="shared" si="2"/>
        <v>408</v>
      </c>
      <c r="H13" s="65">
        <v>0</v>
      </c>
      <c r="I13" s="65">
        <v>0</v>
      </c>
      <c r="J13" s="74">
        <f t="shared" si="3"/>
        <v>408</v>
      </c>
      <c r="K13" s="65">
        <v>273</v>
      </c>
      <c r="L13" s="65">
        <v>63</v>
      </c>
      <c r="M13" s="65"/>
      <c r="N13" s="74">
        <f t="shared" si="4"/>
        <v>336</v>
      </c>
      <c r="O13" s="65">
        <v>0</v>
      </c>
      <c r="P13" s="65">
        <v>0</v>
      </c>
      <c r="Q13" s="74">
        <f t="shared" si="0"/>
        <v>336</v>
      </c>
      <c r="R13" s="74">
        <f t="shared" si="1"/>
        <v>72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168</v>
      </c>
      <c r="E14" s="189">
        <v>3</v>
      </c>
      <c r="F14" s="189"/>
      <c r="G14" s="74">
        <f t="shared" si="2"/>
        <v>171</v>
      </c>
      <c r="H14" s="65">
        <v>0</v>
      </c>
      <c r="I14" s="65">
        <v>0</v>
      </c>
      <c r="J14" s="74">
        <f t="shared" si="3"/>
        <v>171</v>
      </c>
      <c r="K14" s="65">
        <v>159</v>
      </c>
      <c r="L14" s="65">
        <v>10</v>
      </c>
      <c r="M14" s="65"/>
      <c r="N14" s="74">
        <f t="shared" si="4"/>
        <v>169</v>
      </c>
      <c r="O14" s="65">
        <v>0</v>
      </c>
      <c r="P14" s="65">
        <v>0</v>
      </c>
      <c r="Q14" s="74">
        <f t="shared" si="0"/>
        <v>169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/>
      <c r="F15" s="457"/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/>
      <c r="M15" s="458"/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/>
      <c r="F16" s="189"/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2253</v>
      </c>
      <c r="E17" s="194">
        <f>SUM(E9:E16)</f>
        <v>29</v>
      </c>
      <c r="F17" s="194">
        <f>SUM(F9:F16)</f>
        <v>0</v>
      </c>
      <c r="G17" s="74">
        <f t="shared" si="2"/>
        <v>2282</v>
      </c>
      <c r="H17" s="75">
        <f>SUM(H9:H16)</f>
        <v>0</v>
      </c>
      <c r="I17" s="75">
        <f>SUM(I9:I16)</f>
        <v>0</v>
      </c>
      <c r="J17" s="74">
        <f t="shared" si="3"/>
        <v>2282</v>
      </c>
      <c r="K17" s="75">
        <f>SUM(K9:K16)</f>
        <v>1850</v>
      </c>
      <c r="L17" s="75">
        <f>SUM(L9:L16)</f>
        <v>198</v>
      </c>
      <c r="M17" s="75">
        <f>SUM(M9:M16)</f>
        <v>0</v>
      </c>
      <c r="N17" s="74">
        <f t="shared" si="4"/>
        <v>2048</v>
      </c>
      <c r="O17" s="75">
        <f>SUM(O9:O16)</f>
        <v>0</v>
      </c>
      <c r="P17" s="75">
        <f>SUM(P9:P16)</f>
        <v>0</v>
      </c>
      <c r="Q17" s="74">
        <f t="shared" si="5"/>
        <v>2048</v>
      </c>
      <c r="R17" s="74">
        <f t="shared" si="6"/>
        <v>234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30432</v>
      </c>
      <c r="E18" s="187">
        <v>0</v>
      </c>
      <c r="F18" s="187">
        <v>133</v>
      </c>
      <c r="G18" s="74">
        <f t="shared" si="2"/>
        <v>30299</v>
      </c>
      <c r="H18" s="63">
        <v>0</v>
      </c>
      <c r="I18" s="63">
        <v>0</v>
      </c>
      <c r="J18" s="74">
        <f t="shared" si="3"/>
        <v>30299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30299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32705</v>
      </c>
      <c r="E40" s="438">
        <f>E17+E18+E19+E25+E38+E39</f>
        <v>29</v>
      </c>
      <c r="F40" s="438">
        <f aca="true" t="shared" si="13" ref="F40:R40">F17+F18+F19+F25+F38+F39</f>
        <v>133</v>
      </c>
      <c r="G40" s="438">
        <f t="shared" si="13"/>
        <v>32601</v>
      </c>
      <c r="H40" s="438">
        <f t="shared" si="13"/>
        <v>0</v>
      </c>
      <c r="I40" s="438">
        <f t="shared" si="13"/>
        <v>0</v>
      </c>
      <c r="J40" s="438">
        <f t="shared" si="13"/>
        <v>32601</v>
      </c>
      <c r="K40" s="438">
        <f t="shared" si="13"/>
        <v>1854</v>
      </c>
      <c r="L40" s="438">
        <f t="shared" si="13"/>
        <v>198</v>
      </c>
      <c r="M40" s="438">
        <f t="shared" si="13"/>
        <v>0</v>
      </c>
      <c r="N40" s="438">
        <f t="shared" si="13"/>
        <v>2052</v>
      </c>
      <c r="O40" s="438">
        <f t="shared" si="13"/>
        <v>0</v>
      </c>
      <c r="P40" s="438">
        <f t="shared" si="13"/>
        <v>0</v>
      </c>
      <c r="Q40" s="438">
        <f t="shared" si="13"/>
        <v>2052</v>
      </c>
      <c r="R40" s="438">
        <f t="shared" si="13"/>
        <v>30549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01-01-2011 - 30-09-2011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2008</v>
      </c>
      <c r="D28" s="108">
        <v>2008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230</v>
      </c>
      <c r="D29" s="108">
        <v>230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377</v>
      </c>
      <c r="D38" s="105">
        <f>SUM(D39:D42)</f>
        <v>377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377</v>
      </c>
      <c r="D42" s="108">
        <v>377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2615</v>
      </c>
      <c r="D43" s="104">
        <f>D24+D28+D29+D31+D30+D32+D33+D38</f>
        <v>2615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2615</v>
      </c>
      <c r="D44" s="103">
        <f>D43+D21+D19+D9</f>
        <v>2615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14124</v>
      </c>
      <c r="D56" s="103">
        <f>D57+D59</f>
        <v>0</v>
      </c>
      <c r="E56" s="119">
        <f t="shared" si="1"/>
        <v>14124</v>
      </c>
      <c r="F56" s="103">
        <f>F57+F59</f>
        <v>14124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14124</v>
      </c>
      <c r="D57" s="108">
        <v>0</v>
      </c>
      <c r="E57" s="119">
        <f t="shared" si="1"/>
        <v>14124</v>
      </c>
      <c r="F57" s="108">
        <v>14124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708</v>
      </c>
      <c r="B64" s="397" t="s">
        <v>709</v>
      </c>
      <c r="C64" s="108">
        <v>1048</v>
      </c>
      <c r="D64" s="108">
        <v>0</v>
      </c>
      <c r="E64" s="119">
        <f t="shared" si="1"/>
        <v>1048</v>
      </c>
      <c r="F64" s="110">
        <v>129</v>
      </c>
    </row>
    <row r="65" spans="1:6" ht="12">
      <c r="A65" s="396" t="s">
        <v>710</v>
      </c>
      <c r="B65" s="397" t="s">
        <v>711</v>
      </c>
      <c r="C65" s="109">
        <v>129</v>
      </c>
      <c r="D65" s="109">
        <v>0</v>
      </c>
      <c r="E65" s="119">
        <f t="shared" si="1"/>
        <v>129</v>
      </c>
      <c r="F65" s="111">
        <v>129</v>
      </c>
    </row>
    <row r="66" spans="1:16" ht="12">
      <c r="A66" s="398" t="s">
        <v>712</v>
      </c>
      <c r="B66" s="394" t="s">
        <v>713</v>
      </c>
      <c r="C66" s="103">
        <f>C52+C56+C61+C62+C63+C64</f>
        <v>26907</v>
      </c>
      <c r="D66" s="103">
        <f>D52+D56+D61+D62+D63+D64</f>
        <v>0</v>
      </c>
      <c r="E66" s="119">
        <f t="shared" si="1"/>
        <v>26907</v>
      </c>
      <c r="F66" s="103">
        <f>F52+F56+F61+F62+F63+F64</f>
        <v>25988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2371</v>
      </c>
      <c r="D80" s="103">
        <f>SUM(D81:D84)</f>
        <v>2371</v>
      </c>
      <c r="E80" s="103">
        <f>SUM(E81:E84)</f>
        <v>0</v>
      </c>
      <c r="F80" s="103">
        <f>SUM(F81:F84)</f>
        <v>2371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2371</v>
      </c>
      <c r="D83" s="108">
        <v>2371</v>
      </c>
      <c r="E83" s="119">
        <f t="shared" si="1"/>
        <v>0</v>
      </c>
      <c r="F83" s="108">
        <v>2371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64653</v>
      </c>
      <c r="D85" s="104">
        <f>SUM(D86:D90)+D94</f>
        <v>64653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64575</v>
      </c>
      <c r="D87" s="108">
        <v>64575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51</v>
      </c>
      <c r="D89" s="108">
        <v>51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6</v>
      </c>
      <c r="D93" s="108">
        <v>6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21</v>
      </c>
      <c r="D94" s="108">
        <v>21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44</v>
      </c>
      <c r="D95" s="108">
        <v>44</v>
      </c>
      <c r="E95" s="119">
        <f t="shared" si="1"/>
        <v>0</v>
      </c>
      <c r="F95" s="110">
        <v>44</v>
      </c>
    </row>
    <row r="96" spans="1:16" ht="12">
      <c r="A96" s="398" t="s">
        <v>763</v>
      </c>
      <c r="B96" s="407" t="s">
        <v>764</v>
      </c>
      <c r="C96" s="104">
        <f>C85+C80+C75+C71+C95</f>
        <v>67068</v>
      </c>
      <c r="D96" s="104">
        <f>D85+D80+D75+D71+D95</f>
        <v>67068</v>
      </c>
      <c r="E96" s="104">
        <f>E85+E80+E75+E71+E95</f>
        <v>0</v>
      </c>
      <c r="F96" s="104">
        <f>F85+F80+F75+F71+F95</f>
        <v>2415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93975</v>
      </c>
      <c r="D97" s="104">
        <f>D96+D68+D66</f>
        <v>67068</v>
      </c>
      <c r="E97" s="104">
        <f>E96+E68+E66</f>
        <v>26907</v>
      </c>
      <c r="F97" s="104">
        <f>F96+F68+F66</f>
        <v>28403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59</v>
      </c>
      <c r="D104" s="108">
        <v>0</v>
      </c>
      <c r="E104" s="108">
        <v>0</v>
      </c>
      <c r="F104" s="125">
        <f>C104+D104-E104</f>
        <v>59</v>
      </c>
    </row>
    <row r="105" spans="1:16" ht="12">
      <c r="A105" s="412" t="s">
        <v>778</v>
      </c>
      <c r="B105" s="395" t="s">
        <v>779</v>
      </c>
      <c r="C105" s="103">
        <f>SUM(C102:C104)</f>
        <v>59</v>
      </c>
      <c r="D105" s="103">
        <f>SUM(D102:D104)</f>
        <v>0</v>
      </c>
      <c r="E105" s="103">
        <f>SUM(E102:E104)</f>
        <v>0</v>
      </c>
      <c r="F105" s="103">
        <f>SUM(F102:F104)</f>
        <v>59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870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01-01-2011 - 30-09-2011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01-01-2011 - 30-09-2011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866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</v>
      </c>
      <c r="D79" s="429"/>
      <c r="E79" s="429">
        <f>E78+E61+E44+E27</f>
        <v>0</v>
      </c>
      <c r="F79" s="442">
        <f>F78+F61+F44+F27</f>
        <v>16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2011-11-15T15:23:33Z</cp:lastPrinted>
  <dcterms:created xsi:type="dcterms:W3CDTF">2000-06-29T12:02:40Z</dcterms:created>
  <dcterms:modified xsi:type="dcterms:W3CDTF">2011-11-15T15:23:34Z</dcterms:modified>
  <cp:category/>
  <cp:version/>
  <cp:contentType/>
  <cp:contentStatus/>
</cp:coreProperties>
</file>