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<sst xmlns="http://schemas.openxmlformats.org/spreadsheetml/2006/main" count="1068" uniqueCount="878">
  <si>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</si>
  <si>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</si>
  <si>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</si>
  <si>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</si>
  <si>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</si>
  <si>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</si>
  <si>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</si>
  <si>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</si>
  <si>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</si>
  <si>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</si>
  <si>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</si>
  <si>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</si>
  <si>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</si>
  <si>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</si>
  <si>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</si>
  <si>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</si>
  <si>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</si>
  <si>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</si>
  <si>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</si>
  <si>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</si>
  <si>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</si>
  <si>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</si>
  <si>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</si>
  <si>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</si>
  <si>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</si>
  <si>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</si>
  <si>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</si>
  <si>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</si>
  <si>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</si>
  <si>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</si>
  <si>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</si>
  <si>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</si>
  <si>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</si>
  <si>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</si>
  <si>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</si>
  <si>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</si>
  <si>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</si>
  <si>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</si>
  <si>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</si>
  <si>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</si>
  <si>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</si>
  <si>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</si>
  <si>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</si>
  <si>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</si>
  <si>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</si>
  <si>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</si>
  <si>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</si>
  <si>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</si>
  <si>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</si>
  <si>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</si>
  <si>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</si>
  <si>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</si>
  <si>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</si>
  <si>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</si>
  <si>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</si>
  <si>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</si>
  <si>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</si>
  <si>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</si>
  <si>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</si>
  <si>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</si>
  <si>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</si>
  <si>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</si>
  <si>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</si>
  <si>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</si>
  <si>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</si>
  <si>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</si>
  <si>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</si>
  <si>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</si>
  <si>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</si>
  <si>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</si>
  <si>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</si>
  <si>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</si>
  <si>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</si>
  <si>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</si>
  <si>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</si>
  <si>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</si>
  <si>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</si>
  <si>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</si>
  <si>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</si>
  <si>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</si>
  <si>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</si>
  <si>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</si>
  <si>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</si>
  <si>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</si>
  <si>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</si>
  <si>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</si>
  <si>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</si>
  <si>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</si>
  <si>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</si>
  <si>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</si>
  <si>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</si>
  <si>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</si>
  <si>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</si>
  <si>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</si>
  <si>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</si>
  <si>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</si>
  <si>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</si>
  <si>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</si>
  <si>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</si>
  <si>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</si>
  <si>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</si>
  <si>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</si>
  <si>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</si>
  <si>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</si>
  <si>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</si>
  <si>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</si>
  <si>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</si>
  <si>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</si>
  <si>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</si>
  <si>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</si>
  <si>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</si>
  <si>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</si>
  <si>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</si>
  <si>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</si>
  <si>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</si>
  <si>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</si>
  <si>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</si>
  <si>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</si>
  <si>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</si>
  <si>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</si>
  <si>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</si>
  <si>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</si>
  <si>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</si>
  <si>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</si>
  <si>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</si>
  <si>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</si>
  <si>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</si>
  <si>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</si>
  <si>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</si>
  <si>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</si>
  <si>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</si>
  <si>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</si>
  <si>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</si>
  <si>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</si>
  <si>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</si>
  <si>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</si>
  <si>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</si>
  <si>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</si>
  <si>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</si>
  <si>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</si>
  <si>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</si>
  <si>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</si>
  <si>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</si>
  <si>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</si>
  <si>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</si>
  <si>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</si>
  <si>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</si>
  <si>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</si>
  <si>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</si>
  <si>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</si>
  <si>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</si>
  <si>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</si>
  <si>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</si>
  <si>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</si>
  <si>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</si>
  <si>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</si>
  <si>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</si>
  <si>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</si>
  <si>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</si>
  <si>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</si>
  <si>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</si>
  <si>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</si>
  <si>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</si>
  <si>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</si>
  <si>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</si>
  <si>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</si>
  <si>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</si>
  <si>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</si>
  <si>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</si>
  <si>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</si>
  <si>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</si>
  <si>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</si>
  <si>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</si>
  <si>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</si>
  <si>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</si>
  <si>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</si>
  <si>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</si>
  <si>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</si>
  <si>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</si>
  <si>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</si>
  <si>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</si>
  <si>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</si>
  <si>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</si>
  <si>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</si>
  <si>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</si>
  <si>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</si>
  <si>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</si>
  <si>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</si>
  <si>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</si>
  <si>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</si>
  <si>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</si>
  <si>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</si>
  <si>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</si>
  <si>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</si>
  <si>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</si>
  <si>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</si>
  <si>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</si>
  <si>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</si>
  <si>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</si>
  <si>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</si>
  <si>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</si>
  <si>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</si>
  <si>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</si>
  <si>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</si>
  <si>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</si>
  <si>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</si>
  <si>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</si>
  <si>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</si>
  <si>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</si>
  <si>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</si>
  <si>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</si>
  <si>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</si>
  <si>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</si>
  <si>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</si>
  <si>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</si>
  <si>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</si>
  <si>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</si>
  <si>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</si>
  <si>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</si>
  <si>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</si>
  <si>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</si>
  <si>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</si>
  <si>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</si>
  <si>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</si>
  <si>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</si>
  <si>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</si>
  <si>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</si>
  <si>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</si>
  <si>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</si>
  <si>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</si>
  <si>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</si>
  <si>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</si>
  <si>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</si>
  <si>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</si>
  <si>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</si>
  <si>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</si>
  <si>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</si>
  <si>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</si>
  <si>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</si>
  <si>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</si>
  <si>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</si>
  <si>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</si>
  <si>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</si>
  <si>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</si>
  <si>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</si>
  <si>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</si>
  <si>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</si>
  <si>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</si>
  <si>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</si>
  <si>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</si>
  <si>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</si>
  <si>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</si>
  <si>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</si>
  <si>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</si>
  <si>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</si>
  <si>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</si>
  <si>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</si>
  <si>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</si>
  <si>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</si>
  <si>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</si>
  <si>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</si>
  <si>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</si>
  <si>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</si>
  <si>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</si>
  <si>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</si>
  <si>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</si>
  <si>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</si>
  <si>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</si>
  <si>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</si>
  <si>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</si>
  <si>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</si>
  <si>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</si>
  <si>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</si>
  <si>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</si>
  <si>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</si>
  <si>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</si>
  <si>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</si>
  <si>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</si>
  <si>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</si>
  <si>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</si>
  <si>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</si>
  <si>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</si>
  <si>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</si>
  <si>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</si>
  <si>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</si>
  <si>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</si>
  <si>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</si>
  <si>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</si>
  <si>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</si>
  <si>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</si>
  <si>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</si>
  <si>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</si>
  <si>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</si>
  <si>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</si>
  <si>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</si>
  <si>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</si>
  <si>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</si>
  <si>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</si>
  <si>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</si>
  <si>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</si>
  <si>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</si>
  <si>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</si>
  <si>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</si>
  <si>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</si>
  <si>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</si>
  <si>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</si>
  <si>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</si>
  <si>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</si>
  <si>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</si>
  <si>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</si>
  <si>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</si>
  <si>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</si>
  <si>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</si>
  <si>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</si>
  <si>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</si>
  <si>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</si>
  <si>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</si>
  <si>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</si>
  <si>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</si>
  <si>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</si>
  <si>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</si>
  <si>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</si>
  <si>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</si>
  <si>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</si>
  <si>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</si>
  <si>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</si>
  <si>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</si>
  <si>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</si>
  <si>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</si>
  <si>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</si>
  <si>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</si>
  <si>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</si>
  <si>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</si>
  <si>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</si>
  <si>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</si>
  <si>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</si>
  <si>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</si>
  <si>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</si>
  <si>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</si>
  <si>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</si>
  <si>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</si>
  <si>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</si>
  <si>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</si>
  <si>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</si>
  <si>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</si>
  <si>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</si>
  <si>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</si>
  <si>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</si>
  <si>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</si>
  <si>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</si>
  <si>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</si>
  <si>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</si>
  <si>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</si>
  <si>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</si>
  <si>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</si>
  <si>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</si>
  <si>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</si>
  <si>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</si>
  <si>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</si>
  <si>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</si>
  <si>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</si>
  <si>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</si>
  <si>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</si>
  <si>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</si>
  <si>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</si>
  <si>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</si>
  <si>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</si>
  <si>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</si>
  <si>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</si>
  <si>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</si>
  <si>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</si>
  <si>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</si>
  <si>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</si>
  <si>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</si>
  <si>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</si>
  <si>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</si>
  <si>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</si>
  <si>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</si>
  <si>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</si>
  <si>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</si>
  <si>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</si>
  <si>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</si>
  <si>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</si>
  <si>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</si>
  <si>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</si>
  <si>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</si>
  <si>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</si>
  <si>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</si>
  <si>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</si>
  <si>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</si>
  <si>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</si>
  <si>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</si>
  <si>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</si>
  <si>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</si>
  <si>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</si>
  <si>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</si>
  <si>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</si>
  <si>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</si>
  <si>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</si>
  <si>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</si>
  <si>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</si>
  <si>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</si>
  <si>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</si>
  <si>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</si>
  <si>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</si>
  <si>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</si>
  <si>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</si>
  <si>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</si>
  <si>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</si>
  <si>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</si>
  <si>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</si>
  <si>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</si>
  <si>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</si>
  <si>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</si>
  <si>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</si>
  <si>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</si>
  <si>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</si>
  <si>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</si>
  <si>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</si>
  <si>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</si>
  <si>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</si>
  <si>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</si>
  <si>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</si>
  <si>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</si>
  <si>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</si>
  <si>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</si>
  <si>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</si>
  <si>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</si>
  <si>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</si>
  <si>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</si>
  <si>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</si>
  <si>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</si>
  <si>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</si>
  <si>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</si>
  <si>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</si>
  <si>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</si>
  <si>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</si>
  <si>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</si>
  <si>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</si>
  <si>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</si>
  <si>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</si>
  <si>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</si>
  <si>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</si>
  <si>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</si>
  <si>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</si>
  <si>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</si>
  <si>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</si>
  <si>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</si>
  <si>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</si>
  <si>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</si>
  <si>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</si>
  <si>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</si>
  <si>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</si>
  <si>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</si>
  <si>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</si>
  <si>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</si>
  <si>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</si>
  <si>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</si>
  <si>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</si>
  <si>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</si>
  <si>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</si>
  <si>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</si>
  <si>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</si>
  <si>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</si>
  <si>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</si>
  <si>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</si>
  <si>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</si>
  <si>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</si>
  <si>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</si>
  <si>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</si>
  <si>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</si>
  <si>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</si>
  <si>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</si>
  <si>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</si>
  <si>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</si>
  <si>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</si>
  <si>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</si>
  <si>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</si>
  <si>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</si>
  <si>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</si>
  <si>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</si>
  <si>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</si>
  <si>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</si>
  <si>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</si>
  <si>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</si>
  <si>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</si>
  <si>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</si>
  <si>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</si>
  <si>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</si>
  <si>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</si>
  <si>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</si>
  <si>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</si>
  <si>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</si>
  <si>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</si>
  <si>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</si>
  <si>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</si>
  <si>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</si>
  <si>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</si>
  <si>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</si>
  <si>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</si>
  <si>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</si>
  <si>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</si>
  <si>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</si>
  <si>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</si>
  <si>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</si>
  <si>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</si>
  <si>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</si>
  <si>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</si>
  <si>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</si>
  <si>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</si>
  <si>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</si>
  <si>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</si>
  <si>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</si>
  <si>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</si>
  <si>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</si>
  <si>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</si>
  <si>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</si>
  <si>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</si>
  <si>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</si>
  <si>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</si>
  <si>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</si>
  <si>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</si>
  <si>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</si>
  <si>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</si>
  <si>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</si>
  <si>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</si>
  <si>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</si>
  <si>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</si>
  <si>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</si>
  <si>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</si>
  <si>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</si>
  <si>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</si>
  <si>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</si>
  <si>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</si>
  <si>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</si>
  <si>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</si>
  <si>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</si>
  <si>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</si>
  <si>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</si>
  <si>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</si>
  <si>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</si>
  <si>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</si>
  <si>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</si>
  <si>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</si>
  <si>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</si>
  <si>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</si>
  <si>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</si>
  <si>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</si>
  <si>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</si>
  <si>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</si>
  <si>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</si>
  <si>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</si>
  <si>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</si>
  <si>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</si>
  <si>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</si>
  <si>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</si>
  <si>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</si>
  <si>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</si>
  <si>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</si>
  <si>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</si>
  <si>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</si>
  <si>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</si>
  <si>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</si>
  <si>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</si>
  <si>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</si>
  <si>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</si>
  <si>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</si>
  <si>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</si>
  <si>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</si>
  <si>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</si>
  <si>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</si>
  <si>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</si>
  <si>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</si>
  <si>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</si>
  <si>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</si>
  <si>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</si>
  <si>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</si>
  <si>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</si>
  <si>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</si>
  <si>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</si>
  <si>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</si>
  <si>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</si>
  <si>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</si>
  <si>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</si>
  <si>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</si>
  <si>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</si>
  <si>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</si>
  <si>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</si>
  <si>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</si>
  <si>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</si>
  <si>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</si>
  <si>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</si>
  <si>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</si>
  <si>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</si>
  <si>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</si>
  <si>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</si>
  <si>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</si>
  <si>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</si>
  <si>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</si>
  <si>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</si>
  <si>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</si>
  <si>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</si>
  <si>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</si>
  <si>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</si>
  <si>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</si>
  <si>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</si>
  <si>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</si>
  <si>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</si>
  <si>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</si>
  <si>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</si>
  <si>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</si>
  <si>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</si>
  <si>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</si>
  <si>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</si>
  <si>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</si>
  <si>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</si>
  <si>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</si>
  <si>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</si>
  <si>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</si>
  <si>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</si>
  <si>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</si>
  <si>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</si>
  <si>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</si>
  <si>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</si>
  <si>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</si>
  <si>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</si>
  <si>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</si>
  <si>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</si>
  <si>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</si>
  <si>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</si>
  <si>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</si>
  <si>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</si>
  <si>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</si>
  <si>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</si>
  <si>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</si>
  <si>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</si>
  <si>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</si>
  <si>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</si>
  <si>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</si>
  <si>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</si>
  <si>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</si>
  <si>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</si>
  <si>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</si>
  <si>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</si>
  <si>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</si>
  <si>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</si>
  <si>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</si>
  <si>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</si>
  <si>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</si>
  <si>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</si>
  <si>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</si>
  <si>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</si>
  <si>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</si>
  <si>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</si>
  <si>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</si>
  <si>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</si>
  <si>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</si>
  <si>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</si>
  <si>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</si>
  <si>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</si>
  <si>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</si>
  <si>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</si>
  <si>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</si>
  <si>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</si>
  <si>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</si>
  <si>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</si>
  <si>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</si>
  <si>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</si>
  <si>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</si>
  <si>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</si>
  <si>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</si>
  <si>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</si>
  <si>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</si>
  <si>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</si>
  <si>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</si>
  <si>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</si>
  <si>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</si>
  <si>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</si>
  <si>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</si>
  <si>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</si>
  <si>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</si>
  <si>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</si>
  <si>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</si>
  <si>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</si>
  <si>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</si>
  <si>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</si>
  <si>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</si>
  <si>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</si>
  <si>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</si>
  <si>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</si>
  <si>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</si>
  <si>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</si>
  <si>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</si>
  <si>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</si>
  <si>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</si>
  <si>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</si>
  <si>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</si>
  <si>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</si>
  <si>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</si>
  <si>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</si>
  <si>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</si>
  <si>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</si>
  <si>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</si>
  <si>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</si>
  <si>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</si>
  <si>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</si>
  <si>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</si>
  <si>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</si>
  <si>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</si>
  <si>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</si>
  <si>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</si>
  <si>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</si>
  <si>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</si>
  <si>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</si>
  <si>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</si>
  <si>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</si>
  <si>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</si>
  <si>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</si>
  <si>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</si>
  <si>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</si>
  <si>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</si>
  <si>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</si>
  <si>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</si>
  <si>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</si>
  <si>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</si>
  <si>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</si>
  <si>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</si>
  <si>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</si>
  <si>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</si>
  <si>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</si>
  <si>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</si>
  <si>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</si>
  <si>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</si>
  <si>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</si>
  <si>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</si>
  <si>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</si>
  <si>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</si>
  <si>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</si>
  <si>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</si>
  <si>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</si>
  <si>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</si>
  <si>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</si>
  <si>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</si>
  <si>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</si>
  <si>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</si>
  <si>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</si>
  <si>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</si>
  <si>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</si>
  <si>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</si>
  <si>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</si>
  <si>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</si>
  <si>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</si>
  <si>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</si>
  <si>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</si>
  <si>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</si>
  <si>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</si>
  <si>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</si>
  <si>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</si>
  <si>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</si>
  <si>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</si>
  <si>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</si>
  <si>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</si>
  <si>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</si>
  <si>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</si>
  <si>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</si>
  <si>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</si>
  <si>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</si>
  <si>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</si>
  <si>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</si>
  <si>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</si>
  <si>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</si>
  <si>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</si>
  <si>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</si>
  <si>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</si>
  <si>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</si>
  <si>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</si>
  <si>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</si>
  <si>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</si>
  <si>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</si>
  <si>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</si>
  <si>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</si>
  <si>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</si>
  <si>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</si>
  <si>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</si>
  <si>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</si>
  <si>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</si>
  <si>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</si>
  <si>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</si>
  <si>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</si>
  <si>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</si>
  <si>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</si>
  <si>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</si>
  <si>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</si>
  <si>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</si>
  <si>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</si>
  <si>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</si>
  <si>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</si>
  <si>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</si>
  <si>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</si>
  <si>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</si>
  <si>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</si>
  <si>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</si>
  <si>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</si>
  <si>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</si>
  <si>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</si>
  <si>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</si>
  <si>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</si>
  <si>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</si>
  <si>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</si>
  <si>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</si>
  <si>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</si>
  <si>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</si>
  <si>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</si>
  <si>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</si>
  <si>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</si>
  <si>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</si>
  <si>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</si>
  <si>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</si>
  <si>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</si>
  <si>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</si>
  <si>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</si>
  <si>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</si>
  <si>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</si>
  <si>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</si>
  <si>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</si>
  <si>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</si>
  <si>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</si>
  <si>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</si>
  <si>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</si>
  <si>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</si>
  <si>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</si>
  <si>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</si>
  <si>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</si>
  <si>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</si>
  <si>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</si>
  <si>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</si>
  <si>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</si>
  <si>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</si>
  <si>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</si>
  <si>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</si>
  <si>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</si>
  <si>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</si>
  <si>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</si>
  <si>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</si>
  <si>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</si>
  <si>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</si>
  <si>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</si>
  <si>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</si>
  <si>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</si>
  <si>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</si>
  <si>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</si>
  <si>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</si>
  <si>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</si>
  <si>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</si>
  <si>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</si>
  <si>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</si>
  <si>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</si>
  <si>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</si>
  <si>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</si>
  <si>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</si>
  <si>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</si>
  <si>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</si>
  <si>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</si>
  <si>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</si>
  <si>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</si>
  <si>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</si>
  <si>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</si>
  <si>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</si>
  <si>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</si>
  <si>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1.Фитопалаузово АД</t>
  </si>
  <si>
    <t>НЕКОНСОЛИДИРАН</t>
  </si>
  <si>
    <t>неодитиран към 30.09.2014г.</t>
  </si>
  <si>
    <t>Дата на съставяне:  27.10.2014г.</t>
  </si>
  <si>
    <t xml:space="preserve"> 27.10.2014г.</t>
  </si>
  <si>
    <t xml:space="preserve">Дата на съставяне:   27.10.2014г.                                     </t>
  </si>
  <si>
    <t xml:space="preserve">Дата  на съставяне:  27.10.2014г.                                                                                                                               </t>
  </si>
  <si>
    <t xml:space="preserve">Дата на съставяне:    27.10.2014г.                         </t>
  </si>
  <si>
    <t>Дата на съставяне: 27.10.2014г.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</si>
</sst>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70">
      <selection activeCell="G64" sqref="G6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0</v>
      </c>
      <c r="B3" s="584"/>
      <c r="C3" s="584"/>
      <c r="D3" s="584"/>
      <c r="E3" s="462" t="s">
        <v>857</v>
      </c>
      <c r="F3" s="217" t="s">
        <v>1</v>
      </c>
      <c r="G3" s="172"/>
      <c r="H3" s="461">
        <v>123007916</v>
      </c>
    </row>
    <row r="4" spans="1:8" ht="15">
      <c r="A4" s="583" t="s">
        <v>2</v>
      </c>
      <c r="B4" s="589"/>
      <c r="C4" s="589"/>
      <c r="D4" s="589"/>
      <c r="E4" s="504" t="s">
        <v>870</v>
      </c>
      <c r="F4" s="585" t="s">
        <v>3</v>
      </c>
      <c r="G4" s="586"/>
      <c r="H4" s="461">
        <v>814</v>
      </c>
    </row>
    <row r="5" spans="1:8" ht="15">
      <c r="A5" s="583" t="s">
        <v>4</v>
      </c>
      <c r="B5" s="584"/>
      <c r="C5" s="584"/>
      <c r="D5" s="584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11219</v>
      </c>
      <c r="D12" s="151">
        <v>11382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4134</v>
      </c>
      <c r="D13" s="151">
        <v>4460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74</v>
      </c>
      <c r="D14" s="151">
        <v>78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704</v>
      </c>
      <c r="D15" s="151">
        <v>535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311</v>
      </c>
      <c r="D16" s="151">
        <v>310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246</v>
      </c>
      <c r="D17" s="151">
        <v>139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18404</v>
      </c>
      <c r="D19" s="155">
        <f>SUM(D11:D18)</f>
        <v>18620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767</v>
      </c>
      <c r="H21" s="156">
        <f>SUM(H22:H24)</f>
        <v>654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767</v>
      </c>
      <c r="H22" s="152">
        <v>654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3795</v>
      </c>
      <c r="H25" s="154">
        <f>H19+H20+H21</f>
        <v>3682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8269</v>
      </c>
      <c r="H27" s="154">
        <f>SUM(H28:H30)</f>
        <v>7248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8269</v>
      </c>
      <c r="H28" s="152">
        <v>7248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1187</v>
      </c>
      <c r="H31" s="152">
        <v>1134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9456</v>
      </c>
      <c r="H33" s="154">
        <f>H27+H31+H32</f>
        <v>8382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95</v>
      </c>
      <c r="D34" s="155">
        <f>SUM(D35:D38)</f>
        <v>95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95</v>
      </c>
      <c r="D35" s="151">
        <v>95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25317</v>
      </c>
      <c r="H36" s="154">
        <f>H25+H17+H33</f>
        <v>24130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40</v>
      </c>
    </row>
    <row r="45" spans="1:15" ht="15">
      <c r="A45" s="235" t="s">
        <v>135</v>
      </c>
      <c r="B45" s="249" t="s">
        <v>136</v>
      </c>
      <c r="C45" s="155">
        <f>C34+C39+C44</f>
        <v>95</v>
      </c>
      <c r="D45" s="155">
        <f>D34+D39+D44</f>
        <v>95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40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144</v>
      </c>
      <c r="H51" s="152">
        <v>144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121</v>
      </c>
      <c r="H53" s="152">
        <v>121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730</v>
      </c>
      <c r="H54" s="152">
        <v>730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18499</v>
      </c>
      <c r="D55" s="155">
        <f>D19+D20+D21+D27+D32+D45+D51+D53+D54</f>
        <v>18715</v>
      </c>
      <c r="E55" s="237" t="s">
        <v>171</v>
      </c>
      <c r="F55" s="261" t="s">
        <v>172</v>
      </c>
      <c r="G55" s="154">
        <f>G49+G51+G52+G53+G54</f>
        <v>995</v>
      </c>
      <c r="H55" s="154">
        <f>H49+H51+H52+H53+H54</f>
        <v>1035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1042</v>
      </c>
      <c r="D58" s="151">
        <v>1141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395</v>
      </c>
      <c r="D59" s="151">
        <v>0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158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1313</v>
      </c>
      <c r="D61" s="151">
        <v>1441</v>
      </c>
      <c r="E61" s="243" t="s">
        <v>188</v>
      </c>
      <c r="F61" s="272" t="s">
        <v>189</v>
      </c>
      <c r="G61" s="154">
        <f>SUM(G62:G68)</f>
        <v>1803</v>
      </c>
      <c r="H61" s="154">
        <f>SUM(H62:H68)</f>
        <v>1818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2750</v>
      </c>
      <c r="D64" s="155">
        <f>SUM(D58:D63)</f>
        <v>2582</v>
      </c>
      <c r="E64" s="237" t="s">
        <v>199</v>
      </c>
      <c r="F64" s="242" t="s">
        <v>200</v>
      </c>
      <c r="G64" s="152">
        <v>1305</v>
      </c>
      <c r="H64" s="152">
        <v>1323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246</v>
      </c>
      <c r="H66" s="152">
        <v>242</v>
      </c>
    </row>
    <row r="67" spans="1:8" ht="15">
      <c r="A67" s="235" t="s">
        <v>206</v>
      </c>
      <c r="B67" s="241" t="s">
        <v>207</v>
      </c>
      <c r="C67" s="151">
        <v>5263</v>
      </c>
      <c r="D67" s="151">
        <v>4305</v>
      </c>
      <c r="E67" s="237" t="s">
        <v>208</v>
      </c>
      <c r="F67" s="242" t="s">
        <v>209</v>
      </c>
      <c r="G67" s="152">
        <v>79</v>
      </c>
      <c r="H67" s="152">
        <v>71</v>
      </c>
    </row>
    <row r="68" spans="1:8" ht="15">
      <c r="A68" s="235" t="s">
        <v>210</v>
      </c>
      <c r="B68" s="241" t="s">
        <v>211</v>
      </c>
      <c r="C68" s="151">
        <v>19</v>
      </c>
      <c r="D68" s="151">
        <v>2</v>
      </c>
      <c r="E68" s="237" t="s">
        <v>212</v>
      </c>
      <c r="F68" s="242" t="s">
        <v>213</v>
      </c>
      <c r="G68" s="152">
        <v>173</v>
      </c>
      <c r="H68" s="152">
        <v>182</v>
      </c>
    </row>
    <row r="69" spans="1:8" ht="15">
      <c r="A69" s="235" t="s">
        <v>214</v>
      </c>
      <c r="B69" s="241" t="s">
        <v>215</v>
      </c>
      <c r="C69" s="151">
        <v>22</v>
      </c>
      <c r="D69" s="151">
        <v>104</v>
      </c>
      <c r="E69" s="251" t="s">
        <v>77</v>
      </c>
      <c r="F69" s="242" t="s">
        <v>216</v>
      </c>
      <c r="G69" s="152">
        <v>61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50</v>
      </c>
      <c r="D70" s="151">
        <v>50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2022</v>
      </c>
      <c r="H71" s="161">
        <f>H59+H60+H61+H69+H70</f>
        <v>2357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281</v>
      </c>
      <c r="D72" s="151">
        <v>281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581</v>
      </c>
      <c r="D74" s="151">
        <v>581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6216</v>
      </c>
      <c r="D75" s="155">
        <f>SUM(D67:D74)</f>
        <v>5323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2142</v>
      </c>
      <c r="H79" s="162">
        <f>H71+H74+H75+H76</f>
        <v>2477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978</v>
      </c>
      <c r="D88" s="151">
        <v>1015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989</v>
      </c>
      <c r="D91" s="155">
        <f>SUM(D87:D90)</f>
        <v>1022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9955</v>
      </c>
      <c r="D93" s="155">
        <f>D64+D75+D84+D91+D92</f>
        <v>8927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28454</v>
      </c>
      <c r="D94" s="164">
        <f>D93+D55</f>
        <v>27642</v>
      </c>
      <c r="E94" s="449" t="s">
        <v>269</v>
      </c>
      <c r="F94" s="289" t="s">
        <v>270</v>
      </c>
      <c r="G94" s="165">
        <f>G36+G39+G55+G79</f>
        <v>28454</v>
      </c>
      <c r="H94" s="165">
        <f>H36+H39+H55+H79</f>
        <v>27642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7" t="s">
        <v>380</v>
      </c>
      <c r="D98" s="587"/>
      <c r="E98" s="587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7" t="s">
        <v>777</v>
      </c>
      <c r="D100" s="588"/>
      <c r="E100" s="58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E43" sqref="E4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78" t="str">
        <f>'справка №1-БАЛАНС'!E3</f>
        <v>"БЪЛГАРСКА  РОЗА  СЕВТОПОЛИС"АД</v>
      </c>
      <c r="C2" s="578"/>
      <c r="D2" s="578"/>
      <c r="E2" s="578"/>
      <c r="F2" s="580" t="s">
        <v>1</v>
      </c>
      <c r="G2" s="580"/>
      <c r="H2" s="524">
        <f>'справка №1-БАЛАНС'!H3</f>
        <v>123007916</v>
      </c>
    </row>
    <row r="3" spans="1:8" ht="15">
      <c r="A3" s="467" t="s">
        <v>273</v>
      </c>
      <c r="B3" s="578" t="str">
        <f>'справка №1-БАЛАНС'!E4</f>
        <v>НЕКОНСОЛИДИРАН</v>
      </c>
      <c r="C3" s="578"/>
      <c r="D3" s="578"/>
      <c r="E3" s="578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9" t="str">
        <f>'справка №1-БАЛАНС'!E5</f>
        <v>неодитиран към 30.09.2014г.</v>
      </c>
      <c r="C4" s="579"/>
      <c r="D4" s="579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10507</v>
      </c>
      <c r="D9" s="46">
        <v>10262</v>
      </c>
      <c r="E9" s="298" t="s">
        <v>283</v>
      </c>
      <c r="F9" s="547" t="s">
        <v>284</v>
      </c>
      <c r="G9" s="548">
        <v>15121</v>
      </c>
      <c r="H9" s="548">
        <v>13883</v>
      </c>
    </row>
    <row r="10" spans="1:8" ht="12">
      <c r="A10" s="298" t="s">
        <v>285</v>
      </c>
      <c r="B10" s="299" t="s">
        <v>286</v>
      </c>
      <c r="C10" s="46">
        <v>558</v>
      </c>
      <c r="D10" s="46">
        <v>468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834</v>
      </c>
      <c r="D11" s="46">
        <v>828</v>
      </c>
      <c r="E11" s="300" t="s">
        <v>291</v>
      </c>
      <c r="F11" s="547" t="s">
        <v>292</v>
      </c>
      <c r="G11" s="548">
        <v>44</v>
      </c>
      <c r="H11" s="548">
        <v>44</v>
      </c>
    </row>
    <row r="12" spans="1:8" ht="12">
      <c r="A12" s="298" t="s">
        <v>293</v>
      </c>
      <c r="B12" s="299" t="s">
        <v>294</v>
      </c>
      <c r="C12" s="46">
        <v>1972</v>
      </c>
      <c r="D12" s="46">
        <v>1817</v>
      </c>
      <c r="E12" s="300" t="s">
        <v>77</v>
      </c>
      <c r="F12" s="547" t="s">
        <v>295</v>
      </c>
      <c r="G12" s="548">
        <v>18</v>
      </c>
      <c r="H12" s="548">
        <v>91</v>
      </c>
    </row>
    <row r="13" spans="1:18" ht="12">
      <c r="A13" s="298" t="s">
        <v>296</v>
      </c>
      <c r="B13" s="299" t="s">
        <v>297</v>
      </c>
      <c r="C13" s="46">
        <v>318</v>
      </c>
      <c r="D13" s="46">
        <v>295</v>
      </c>
      <c r="E13" s="301" t="s">
        <v>50</v>
      </c>
      <c r="F13" s="549" t="s">
        <v>298</v>
      </c>
      <c r="G13" s="546">
        <f>SUM(G9:G12)</f>
        <v>15183</v>
      </c>
      <c r="H13" s="546">
        <f>SUM(H9:H12)</f>
        <v>14018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0</v>
      </c>
      <c r="D14" s="46">
        <v>1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-266</v>
      </c>
      <c r="D15" s="47">
        <v>-836</v>
      </c>
      <c r="E15" s="296" t="s">
        <v>303</v>
      </c>
      <c r="F15" s="552" t="s">
        <v>304</v>
      </c>
      <c r="G15" s="548">
        <v>0</v>
      </c>
      <c r="H15" s="548">
        <v>0</v>
      </c>
    </row>
    <row r="16" spans="1:8" ht="12">
      <c r="A16" s="298" t="s">
        <v>305</v>
      </c>
      <c r="B16" s="299" t="s">
        <v>306</v>
      </c>
      <c r="C16" s="47">
        <v>61</v>
      </c>
      <c r="D16" s="47">
        <v>109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13984</v>
      </c>
      <c r="D19" s="49">
        <f>SUM(D9:D15)+D16</f>
        <v>12944</v>
      </c>
      <c r="E19" s="304" t="s">
        <v>315</v>
      </c>
      <c r="F19" s="550" t="s">
        <v>316</v>
      </c>
      <c r="G19" s="548">
        <v>3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15</v>
      </c>
      <c r="D22" s="46">
        <v>33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3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15</v>
      </c>
      <c r="D26" s="49">
        <f>SUM(D22:D25)</f>
        <v>33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13999</v>
      </c>
      <c r="D28" s="50">
        <f>D26+D19</f>
        <v>12977</v>
      </c>
      <c r="E28" s="127" t="s">
        <v>337</v>
      </c>
      <c r="F28" s="552" t="s">
        <v>338</v>
      </c>
      <c r="G28" s="546">
        <f>G13+G15+G24</f>
        <v>15186</v>
      </c>
      <c r="H28" s="546">
        <f>H13+H15+H24</f>
        <v>14018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1187</v>
      </c>
      <c r="D30" s="50">
        <f>IF((H28-D28)&gt;0,H28-D28,0)</f>
        <v>1041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13999</v>
      </c>
      <c r="D33" s="49">
        <f>D28+D31+D32</f>
        <v>12977</v>
      </c>
      <c r="E33" s="127" t="s">
        <v>351</v>
      </c>
      <c r="F33" s="552" t="s">
        <v>352</v>
      </c>
      <c r="G33" s="53">
        <f>G32+G31+G28</f>
        <v>15186</v>
      </c>
      <c r="H33" s="53">
        <f>H32+H31+H28</f>
        <v>14018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1187</v>
      </c>
      <c r="D34" s="50">
        <f>IF((H33-D33)&gt;0,H33-D33,0)</f>
        <v>1041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1187</v>
      </c>
      <c r="D39" s="460">
        <f>+IF((H33-D33-D35)&gt;0,H33-D33-D35,0)</f>
        <v>1041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1187</v>
      </c>
      <c r="D41" s="52">
        <f>IF(D39-D40&gt;0,D39-D40,0)</f>
        <v>1041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15186</v>
      </c>
      <c r="D42" s="53">
        <f>D33+D35+D39</f>
        <v>14018</v>
      </c>
      <c r="E42" s="128" t="s">
        <v>378</v>
      </c>
      <c r="F42" s="129" t="s">
        <v>379</v>
      </c>
      <c r="G42" s="53">
        <f>G39+G33</f>
        <v>15186</v>
      </c>
      <c r="H42" s="53">
        <f>H39+H33</f>
        <v>14018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1" t="s">
        <v>854</v>
      </c>
      <c r="B45" s="581"/>
      <c r="C45" s="581"/>
      <c r="D45" s="581"/>
      <c r="E45" s="58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873</v>
      </c>
      <c r="C48" s="427" t="s">
        <v>380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1"/>
      <c r="E50" s="591"/>
      <c r="F50" s="591"/>
      <c r="G50" s="591"/>
      <c r="H50" s="591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B33" sqref="B3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30.09.2014г.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6570</v>
      </c>
      <c r="D10" s="54">
        <v>6270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-2698</v>
      </c>
      <c r="D11" s="54">
        <v>-3273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-2071</v>
      </c>
      <c r="D13" s="54">
        <v>-1964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-741</v>
      </c>
      <c r="D14" s="54">
        <v>-180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-64</v>
      </c>
      <c r="D15" s="54">
        <v>-251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-3</v>
      </c>
      <c r="D17" s="54">
        <v>-9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10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-46</v>
      </c>
      <c r="D19" s="54">
        <v>-50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957</v>
      </c>
      <c r="D20" s="55">
        <f>SUM(D10:D19)</f>
        <v>540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-618</v>
      </c>
      <c r="D22" s="54">
        <v>-185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3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-615</v>
      </c>
      <c r="D32" s="55">
        <f>SUM(D22:D31)</f>
        <v>-185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-375</v>
      </c>
      <c r="D37" s="54">
        <v>-394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-375</v>
      </c>
      <c r="D42" s="55">
        <f>SUM(D34:D41)</f>
        <v>-394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-33</v>
      </c>
      <c r="D43" s="55">
        <f>D42+D32+D20</f>
        <v>-39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1022</v>
      </c>
      <c r="D44" s="132">
        <v>1251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989</v>
      </c>
      <c r="D45" s="55">
        <f>D44+D43</f>
        <v>1212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989</v>
      </c>
      <c r="D46" s="56">
        <v>1212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2"/>
      <c r="D50" s="582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2"/>
      <c r="D52" s="582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E33" sqref="E33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30.09.2014г.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654</v>
      </c>
      <c r="G11" s="58">
        <f>'справка №1-БАЛАНС'!H23</f>
        <v>0</v>
      </c>
      <c r="H11" s="60"/>
      <c r="I11" s="58">
        <f>'справка №1-БАЛАНС'!H28+'справка №1-БАЛАНС'!H31</f>
        <v>8382</v>
      </c>
      <c r="J11" s="58">
        <f>'справка №1-БАЛАНС'!H29+'справка №1-БАЛАНС'!H32</f>
        <v>0</v>
      </c>
      <c r="K11" s="60"/>
      <c r="L11" s="344">
        <f>SUM(C11:K11)</f>
        <v>24130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654</v>
      </c>
      <c r="G15" s="61">
        <f t="shared" si="2"/>
        <v>0</v>
      </c>
      <c r="H15" s="61">
        <f t="shared" si="2"/>
        <v>0</v>
      </c>
      <c r="I15" s="61">
        <f t="shared" si="2"/>
        <v>8382</v>
      </c>
      <c r="J15" s="61">
        <f t="shared" si="2"/>
        <v>0</v>
      </c>
      <c r="K15" s="61">
        <f t="shared" si="2"/>
        <v>0</v>
      </c>
      <c r="L15" s="344">
        <f t="shared" si="1"/>
        <v>24130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1187</v>
      </c>
      <c r="J16" s="345">
        <f>+'справка №1-БАЛАНС'!G32</f>
        <v>0</v>
      </c>
      <c r="K16" s="60"/>
      <c r="L16" s="344">
        <f t="shared" si="1"/>
        <v>1187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113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-113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>
        <v>113</v>
      </c>
      <c r="E19" s="60"/>
      <c r="F19" s="60">
        <v>0</v>
      </c>
      <c r="G19" s="60"/>
      <c r="H19" s="60"/>
      <c r="I19" s="60">
        <v>-113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3141</v>
      </c>
      <c r="E29" s="59">
        <f t="shared" si="6"/>
        <v>0</v>
      </c>
      <c r="F29" s="59">
        <f t="shared" si="6"/>
        <v>654</v>
      </c>
      <c r="G29" s="59">
        <f t="shared" si="6"/>
        <v>0</v>
      </c>
      <c r="H29" s="59">
        <f t="shared" si="6"/>
        <v>0</v>
      </c>
      <c r="I29" s="59">
        <f t="shared" si="6"/>
        <v>9456</v>
      </c>
      <c r="J29" s="59">
        <f t="shared" si="6"/>
        <v>0</v>
      </c>
      <c r="K29" s="59">
        <f t="shared" si="6"/>
        <v>0</v>
      </c>
      <c r="L29" s="344">
        <f t="shared" si="1"/>
        <v>25317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3141</v>
      </c>
      <c r="E32" s="59">
        <f t="shared" si="7"/>
        <v>0</v>
      </c>
      <c r="F32" s="59">
        <f t="shared" si="7"/>
        <v>654</v>
      </c>
      <c r="G32" s="59">
        <f t="shared" si="7"/>
        <v>0</v>
      </c>
      <c r="H32" s="59">
        <f t="shared" si="7"/>
        <v>0</v>
      </c>
      <c r="I32" s="59">
        <f t="shared" si="7"/>
        <v>9456</v>
      </c>
      <c r="J32" s="59">
        <f t="shared" si="7"/>
        <v>0</v>
      </c>
      <c r="K32" s="59">
        <f t="shared" si="7"/>
        <v>0</v>
      </c>
      <c r="L32" s="344">
        <f t="shared" si="1"/>
        <v>25317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0">
      <selection activeCell="E49" sqref="E4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"БЪЛГАРСКА  РОЗА  СЕВТОПОЛИС"АД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611" t="s">
        <v>4</v>
      </c>
      <c r="B3" s="612"/>
      <c r="C3" s="614" t="str">
        <f>'справка №1-БАЛАНС'!E5</f>
        <v>неодитиран към 30.09.2014г.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32</v>
      </c>
      <c r="F10" s="189">
        <v>0</v>
      </c>
      <c r="G10" s="74">
        <f aca="true" t="shared" si="2" ref="G10:G39">D10+E10-F10</f>
        <v>13157</v>
      </c>
      <c r="H10" s="65"/>
      <c r="I10" s="65"/>
      <c r="J10" s="74">
        <f aca="true" t="shared" si="3" ref="J10:J39">G10+H10-I10</f>
        <v>13157</v>
      </c>
      <c r="K10" s="65">
        <v>1743</v>
      </c>
      <c r="L10" s="65">
        <v>195</v>
      </c>
      <c r="M10" s="65">
        <v>0</v>
      </c>
      <c r="N10" s="74">
        <f aca="true" t="shared" si="4" ref="N10:N39">K10+L10-M10</f>
        <v>1938</v>
      </c>
      <c r="O10" s="65"/>
      <c r="P10" s="65"/>
      <c r="Q10" s="74">
        <f t="shared" si="0"/>
        <v>1938</v>
      </c>
      <c r="R10" s="74">
        <f t="shared" si="1"/>
        <v>11219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7997</v>
      </c>
      <c r="E11" s="189">
        <v>173</v>
      </c>
      <c r="F11" s="189">
        <v>5</v>
      </c>
      <c r="G11" s="74">
        <f t="shared" si="2"/>
        <v>8165</v>
      </c>
      <c r="H11" s="65"/>
      <c r="I11" s="65"/>
      <c r="J11" s="74">
        <f t="shared" si="3"/>
        <v>8165</v>
      </c>
      <c r="K11" s="65">
        <v>3537</v>
      </c>
      <c r="L11" s="65">
        <v>499</v>
      </c>
      <c r="M11" s="65">
        <v>5</v>
      </c>
      <c r="N11" s="74">
        <f t="shared" si="4"/>
        <v>4031</v>
      </c>
      <c r="O11" s="65"/>
      <c r="P11" s="65"/>
      <c r="Q11" s="74">
        <f t="shared" si="0"/>
        <v>4031</v>
      </c>
      <c r="R11" s="74">
        <f t="shared" si="1"/>
        <v>4134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249</v>
      </c>
      <c r="E12" s="189">
        <v>0</v>
      </c>
      <c r="F12" s="189">
        <v>0</v>
      </c>
      <c r="G12" s="74">
        <f t="shared" si="2"/>
        <v>249</v>
      </c>
      <c r="H12" s="65"/>
      <c r="I12" s="65"/>
      <c r="J12" s="74">
        <f t="shared" si="3"/>
        <v>249</v>
      </c>
      <c r="K12" s="65">
        <v>171</v>
      </c>
      <c r="L12" s="65">
        <v>4</v>
      </c>
      <c r="M12" s="65">
        <v>0</v>
      </c>
      <c r="N12" s="74">
        <f t="shared" si="4"/>
        <v>175</v>
      </c>
      <c r="O12" s="65"/>
      <c r="P12" s="65"/>
      <c r="Q12" s="74">
        <f t="shared" si="0"/>
        <v>175</v>
      </c>
      <c r="R12" s="74">
        <f t="shared" si="1"/>
        <v>74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918</v>
      </c>
      <c r="E13" s="189">
        <v>263</v>
      </c>
      <c r="F13" s="189">
        <v>0</v>
      </c>
      <c r="G13" s="74">
        <f t="shared" si="2"/>
        <v>1181</v>
      </c>
      <c r="H13" s="65"/>
      <c r="I13" s="65"/>
      <c r="J13" s="74">
        <f t="shared" si="3"/>
        <v>1181</v>
      </c>
      <c r="K13" s="65">
        <v>383</v>
      </c>
      <c r="L13" s="65">
        <v>94</v>
      </c>
      <c r="M13" s="65">
        <v>0</v>
      </c>
      <c r="N13" s="74">
        <f t="shared" si="4"/>
        <v>477</v>
      </c>
      <c r="O13" s="65"/>
      <c r="P13" s="65"/>
      <c r="Q13" s="74">
        <f t="shared" si="0"/>
        <v>477</v>
      </c>
      <c r="R13" s="74">
        <f t="shared" si="1"/>
        <v>704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751</v>
      </c>
      <c r="E14" s="189">
        <v>43</v>
      </c>
      <c r="F14" s="189">
        <v>1</v>
      </c>
      <c r="G14" s="74">
        <f t="shared" si="2"/>
        <v>793</v>
      </c>
      <c r="H14" s="65"/>
      <c r="I14" s="65"/>
      <c r="J14" s="74">
        <f t="shared" si="3"/>
        <v>793</v>
      </c>
      <c r="K14" s="65">
        <v>441</v>
      </c>
      <c r="L14" s="65">
        <v>42</v>
      </c>
      <c r="M14" s="65">
        <v>1</v>
      </c>
      <c r="N14" s="74">
        <f t="shared" si="4"/>
        <v>482</v>
      </c>
      <c r="O14" s="65"/>
      <c r="P14" s="65"/>
      <c r="Q14" s="74">
        <f t="shared" si="0"/>
        <v>482</v>
      </c>
      <c r="R14" s="74">
        <f t="shared" si="1"/>
        <v>311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139</v>
      </c>
      <c r="E15" s="457">
        <v>246</v>
      </c>
      <c r="F15" s="457">
        <v>139</v>
      </c>
      <c r="G15" s="74">
        <f t="shared" si="2"/>
        <v>246</v>
      </c>
      <c r="H15" s="458"/>
      <c r="I15" s="458"/>
      <c r="J15" s="74">
        <f t="shared" si="3"/>
        <v>246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246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24895</v>
      </c>
      <c r="E17" s="194">
        <f>SUM(E9:E16)</f>
        <v>757</v>
      </c>
      <c r="F17" s="194">
        <f>SUM(F9:F16)</f>
        <v>145</v>
      </c>
      <c r="G17" s="74">
        <f t="shared" si="2"/>
        <v>25507</v>
      </c>
      <c r="H17" s="75">
        <f>SUM(H9:H16)</f>
        <v>0</v>
      </c>
      <c r="I17" s="75">
        <f>SUM(I9:I16)</f>
        <v>0</v>
      </c>
      <c r="J17" s="74">
        <f t="shared" si="3"/>
        <v>25507</v>
      </c>
      <c r="K17" s="75">
        <f>SUM(K9:K16)</f>
        <v>6275</v>
      </c>
      <c r="L17" s="75">
        <f>SUM(L9:L16)</f>
        <v>834</v>
      </c>
      <c r="M17" s="75">
        <f>SUM(M9:M16)</f>
        <v>6</v>
      </c>
      <c r="N17" s="74">
        <f t="shared" si="4"/>
        <v>7103</v>
      </c>
      <c r="O17" s="75">
        <f>SUM(O9:O16)</f>
        <v>0</v>
      </c>
      <c r="P17" s="75">
        <f>SUM(P9:P16)</f>
        <v>0</v>
      </c>
      <c r="Q17" s="74">
        <f t="shared" si="5"/>
        <v>7103</v>
      </c>
      <c r="R17" s="74">
        <f t="shared" si="6"/>
        <v>18404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26</v>
      </c>
      <c r="L22" s="65">
        <v>0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26</v>
      </c>
      <c r="L25" s="66">
        <f t="shared" si="7"/>
        <v>0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24921</v>
      </c>
      <c r="E40" s="438">
        <f>E17+E18+E19+E25+E38+E39</f>
        <v>757</v>
      </c>
      <c r="F40" s="438">
        <f aca="true" t="shared" si="13" ref="F40:R40">F17+F18+F19+F25+F38+F39</f>
        <v>145</v>
      </c>
      <c r="G40" s="438">
        <f t="shared" si="13"/>
        <v>25533</v>
      </c>
      <c r="H40" s="438">
        <f t="shared" si="13"/>
        <v>0</v>
      </c>
      <c r="I40" s="438">
        <f t="shared" si="13"/>
        <v>0</v>
      </c>
      <c r="J40" s="438">
        <f t="shared" si="13"/>
        <v>25533</v>
      </c>
      <c r="K40" s="438">
        <f t="shared" si="13"/>
        <v>6301</v>
      </c>
      <c r="L40" s="438">
        <f t="shared" si="13"/>
        <v>834</v>
      </c>
      <c r="M40" s="438">
        <f t="shared" si="13"/>
        <v>6</v>
      </c>
      <c r="N40" s="438">
        <f t="shared" si="13"/>
        <v>7129</v>
      </c>
      <c r="O40" s="438">
        <f t="shared" si="13"/>
        <v>0</v>
      </c>
      <c r="P40" s="438">
        <f t="shared" si="13"/>
        <v>0</v>
      </c>
      <c r="Q40" s="438">
        <f t="shared" si="13"/>
        <v>7129</v>
      </c>
      <c r="R40" s="438">
        <f t="shared" si="13"/>
        <v>18404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599" t="s">
        <v>777</v>
      </c>
      <c r="P44" s="600"/>
      <c r="Q44" s="600"/>
      <c r="R44" s="600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E120" sqref="E12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30.09.2014г.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5263</v>
      </c>
      <c r="D24" s="119">
        <f>SUM(D25:D27)</f>
        <v>5263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5263</v>
      </c>
      <c r="D26" s="108">
        <v>5263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19</v>
      </c>
      <c r="D28" s="108">
        <v>19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22</v>
      </c>
      <c r="D29" s="108">
        <v>22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50</v>
      </c>
      <c r="D30" s="108">
        <v>50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281</v>
      </c>
      <c r="D33" s="105">
        <f>SUM(D34:D37)</f>
        <v>281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96</v>
      </c>
      <c r="D34" s="108">
        <v>96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185</v>
      </c>
      <c r="D37" s="108">
        <v>185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581</v>
      </c>
      <c r="D38" s="105">
        <f>SUM(D39:D42)</f>
        <v>581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581</v>
      </c>
      <c r="D42" s="108">
        <v>581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6216</v>
      </c>
      <c r="D43" s="104">
        <f>D24+D28+D29+D31+D30+D32+D33+D38</f>
        <v>6216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6216</v>
      </c>
      <c r="D44" s="103">
        <f>D43+D21+D19+D9</f>
        <v>6216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730</v>
      </c>
      <c r="D56" s="103">
        <f>D57+D59</f>
        <v>0</v>
      </c>
      <c r="E56" s="119">
        <f t="shared" si="1"/>
        <v>730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730</v>
      </c>
      <c r="D59" s="108"/>
      <c r="E59" s="119">
        <f t="shared" si="1"/>
        <v>730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144</v>
      </c>
      <c r="D64" s="108"/>
      <c r="E64" s="119">
        <f t="shared" si="1"/>
        <v>144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874</v>
      </c>
      <c r="D66" s="103">
        <f>D52+D56+D61+D62+D63+D64</f>
        <v>0</v>
      </c>
      <c r="E66" s="119">
        <f t="shared" si="1"/>
        <v>874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121</v>
      </c>
      <c r="D68" s="108"/>
      <c r="E68" s="119">
        <f t="shared" si="1"/>
        <v>121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158</v>
      </c>
      <c r="D75" s="103">
        <f>D76+D78</f>
        <v>158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158</v>
      </c>
      <c r="D76" s="108">
        <v>158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1803</v>
      </c>
      <c r="D85" s="104">
        <f>SUM(D86:D90)+D94</f>
        <v>1803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1305</v>
      </c>
      <c r="D87" s="108">
        <v>1305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246</v>
      </c>
      <c r="D89" s="108">
        <v>246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173</v>
      </c>
      <c r="D90" s="103">
        <f>SUM(D91:D93)</f>
        <v>173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143</v>
      </c>
      <c r="D92" s="108">
        <v>143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30</v>
      </c>
      <c r="D93" s="108">
        <v>30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79</v>
      </c>
      <c r="D94" s="108">
        <v>79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61</v>
      </c>
      <c r="D95" s="108">
        <v>61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2022</v>
      </c>
      <c r="D96" s="104">
        <f>D85+D80+D75+D71+D95</f>
        <v>2022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3017</v>
      </c>
      <c r="D97" s="104">
        <f>D96+D68+D66</f>
        <v>2022</v>
      </c>
      <c r="E97" s="104">
        <f>E96+E68+E66</f>
        <v>995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872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D28" sqref="D28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30.09.2014г.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workbookViewId="0" topLeftCell="A25">
      <selection activeCell="A68" sqref="A68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30.09.2014г.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95</v>
      </c>
      <c r="D12" s="441">
        <v>95</v>
      </c>
      <c r="E12" s="441"/>
      <c r="F12" s="443">
        <f>C12-E12</f>
        <v>95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95</v>
      </c>
      <c r="D15" s="429"/>
      <c r="E15" s="429">
        <f>SUM(E12:E14)</f>
        <v>0</v>
      </c>
      <c r="F15" s="442">
        <f>SUM(F12:F14)</f>
        <v>95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95</v>
      </c>
      <c r="D31" s="429"/>
      <c r="E31" s="429">
        <f>E30+E25+E20+E15</f>
        <v>0</v>
      </c>
      <c r="F31" s="442">
        <f>F30+F25+F20+F15</f>
        <v>95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877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galina</cp:lastModifiedBy>
  <cp:lastPrinted>2014-10-24T08:08:17Z</cp:lastPrinted>
  <dcterms:created xsi:type="dcterms:W3CDTF">2000-06-29T12:02:40Z</dcterms:created>
  <dcterms:modified xsi:type="dcterms:W3CDTF">2014-10-24T08:16:31Z</dcterms:modified>
  <cp:category/>
  <cp:version/>
  <cp:contentType/>
  <cp:contentStatus/>
</cp:coreProperties>
</file>