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<sst xmlns="http://schemas.openxmlformats.org/spreadsheetml/2006/main" count="4306" uniqueCount="1003">
  <si>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</si>
  <si>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</si>
  <si>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</si>
  <si>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</si>
  <si>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</si>
  <si>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</si>
  <si>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</si>
  <si>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</si>
  <si>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</si>
  <si>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</si>
  <si>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</si>
  <si>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</si>
  <si>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</si>
  <si>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</si>
  <si>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</si>
  <si>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</si>
  <si>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</si>
  <si>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</si>
  <si>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</si>
  <si>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</si>
  <si>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</si>
  <si>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</si>
  <si>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</si>
  <si>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</si>
  <si>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</si>
  <si>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</si>
  <si>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</si>
  <si>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</si>
  <si>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</si>
  <si>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</si>
  <si>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</si>
  <si>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</si>
  <si>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</si>
  <si>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</si>
  <si>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</si>
  <si>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</si>
  <si>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</si>
  <si>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</si>
  <si>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</si>
  <si>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</si>
  <si>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</si>
  <si>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</si>
  <si>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</si>
  <si>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</si>
  <si>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</si>
  <si>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</si>
  <si>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</si>
  <si>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</si>
  <si>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</si>
  <si>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</si>
  <si>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</si>
  <si>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</si>
  <si>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</si>
  <si>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</si>
  <si>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</si>
  <si>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</si>
  <si>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</si>
  <si>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</si>
  <si>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</si>
  <si>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</si>
  <si>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</si>
  <si>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</si>
  <si>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</si>
  <si>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</si>
  <si>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</si>
  <si>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</si>
  <si>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</si>
  <si>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</si>
  <si>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</si>
  <si>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</si>
  <si>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</si>
  <si>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</si>
  <si>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</si>
  <si>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</si>
  <si>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</si>
  <si>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</si>
  <si>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</si>
  <si>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</si>
  <si>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</si>
  <si>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</si>
  <si>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</si>
  <si>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</si>
  <si>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</si>
  <si>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</si>
  <si>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</si>
  <si>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</si>
  <si>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</si>
  <si>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</si>
  <si>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</si>
  <si>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</si>
  <si>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</si>
  <si>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</si>
  <si>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</si>
  <si>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</si>
  <si>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</si>
  <si>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</si>
  <si>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</si>
  <si>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</si>
  <si>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</si>
  <si>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</si>
  <si>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</si>
  <si>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</si>
  <si>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</si>
  <si>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</si>
  <si>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</si>
  <si>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</si>
  <si>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</si>
  <si>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</si>
  <si>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</si>
  <si>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</si>
  <si>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</si>
  <si>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</si>
  <si>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</si>
  <si>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</si>
  <si>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</si>
  <si>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</si>
  <si>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</si>
  <si>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</si>
  <si>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</si>
  <si>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</si>
  <si>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</si>
  <si>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</si>
  <si>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</si>
  <si>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</si>
  <si>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</si>
  <si>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</si>
  <si>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</si>
  <si>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</si>
  <si>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</si>
  <si>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</si>
  <si>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</si>
  <si>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</si>
  <si>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</si>
  <si>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</si>
  <si>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</si>
  <si>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</si>
  <si>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</si>
  <si>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</si>
  <si>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</si>
  <si>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</si>
  <si>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</si>
  <si>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</si>
  <si>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</si>
  <si>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</si>
  <si>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</si>
  <si>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</si>
  <si>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</si>
  <si>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</si>
  <si>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</si>
  <si>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</si>
  <si>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</si>
  <si>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</si>
  <si>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</si>
  <si>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</si>
  <si>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</si>
  <si>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</si>
  <si>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</si>
  <si>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</si>
  <si>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</si>
  <si>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</si>
  <si>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</si>
  <si>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</si>
  <si>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</si>
  <si>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</si>
  <si>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</si>
  <si>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</si>
  <si>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</si>
  <si>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</si>
  <si>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</si>
  <si>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</si>
  <si>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</si>
  <si>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</si>
  <si>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</si>
  <si>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</si>
  <si>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</si>
  <si>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</si>
  <si>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</si>
  <si>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</si>
  <si>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</si>
  <si>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</si>
  <si>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</si>
  <si>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</si>
  <si>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</si>
  <si>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</si>
  <si>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</si>
  <si>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</si>
  <si>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</si>
  <si>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</si>
  <si>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</si>
  <si>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</si>
  <si>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</si>
  <si>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</si>
  <si>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</si>
  <si>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</si>
  <si>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</si>
  <si>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</si>
  <si>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</si>
  <si>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</si>
  <si>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</si>
  <si>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</si>
  <si>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</si>
  <si>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</si>
  <si>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</si>
  <si>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</si>
  <si>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</si>
  <si>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</si>
  <si>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</si>
  <si>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</si>
  <si>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</si>
  <si>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</si>
  <si>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</si>
  <si>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</si>
  <si>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</si>
  <si>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</si>
  <si>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</si>
  <si>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</si>
  <si>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</si>
  <si>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</si>
  <si>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</si>
  <si>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</si>
  <si>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</si>
  <si>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</si>
  <si>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</si>
  <si>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</si>
  <si>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</si>
  <si>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</si>
  <si>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</si>
  <si>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</si>
  <si>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</si>
  <si>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</si>
  <si>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</si>
  <si>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</si>
  <si>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</si>
  <si>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</si>
  <si>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</si>
  <si>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</si>
  <si>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</si>
  <si>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</si>
  <si>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</si>
  <si>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</si>
  <si>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</si>
  <si>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</si>
  <si>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</si>
  <si>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</si>
  <si>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</si>
  <si>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</si>
  <si>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</si>
  <si>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</si>
  <si>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</si>
  <si>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</si>
  <si>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</si>
  <si>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</si>
  <si>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</si>
  <si>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</si>
  <si>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</si>
  <si>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</si>
  <si>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</si>
  <si>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</si>
  <si>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</si>
  <si>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</si>
  <si>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</si>
  <si>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</si>
  <si>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</si>
  <si>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</si>
  <si>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</si>
  <si>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</si>
  <si>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</si>
  <si>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</si>
  <si>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</si>
  <si>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</si>
  <si>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</si>
  <si>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</si>
  <si>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</si>
  <si>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</si>
  <si>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</si>
  <si>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</si>
  <si>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</si>
  <si>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</si>
  <si>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</si>
  <si>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</si>
  <si>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</si>
  <si>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</si>
  <si>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</si>
  <si>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</si>
  <si>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</si>
  <si>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</si>
  <si>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</si>
  <si>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</si>
  <si>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</si>
  <si>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</si>
  <si>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</si>
  <si>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</si>
  <si>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</si>
  <si>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</si>
  <si>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</si>
  <si>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</si>
  <si>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</si>
  <si>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</si>
  <si>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</si>
  <si>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</si>
  <si>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</si>
  <si>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</si>
  <si>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</si>
  <si>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</si>
  <si>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</si>
  <si>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</si>
  <si>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</si>
  <si>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</si>
  <si>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</si>
  <si>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</si>
  <si>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</si>
  <si>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</si>
  <si>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</si>
  <si>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</si>
  <si>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</si>
  <si>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</si>
  <si>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</si>
  <si>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</si>
  <si>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</si>
  <si>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</si>
  <si>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</si>
  <si>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</si>
  <si>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</si>
  <si>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</si>
  <si>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</si>
  <si>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</si>
  <si>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</si>
  <si>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</si>
  <si>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</si>
  <si>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</si>
  <si>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</si>
  <si>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</si>
  <si>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</si>
  <si>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</si>
  <si>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</si>
  <si>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</si>
  <si>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</si>
  <si>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</si>
  <si>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</si>
  <si>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</si>
  <si>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</si>
  <si>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</si>
  <si>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</si>
  <si>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</si>
  <si>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</si>
  <si>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</si>
  <si>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</si>
  <si>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</si>
  <si>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</si>
  <si>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</si>
  <si>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</si>
  <si>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</si>
  <si>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</si>
  <si>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</si>
  <si>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</si>
  <si>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</si>
  <si>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</si>
  <si>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</si>
  <si>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</si>
  <si>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</si>
  <si>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</si>
  <si>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</si>
  <si>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</si>
  <si>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</si>
  <si>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</si>
  <si>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</si>
  <si>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</si>
  <si>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</si>
  <si>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</si>
  <si>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</si>
  <si>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</si>
  <si>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</si>
  <si>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</si>
  <si>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</si>
  <si>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</si>
  <si>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</si>
  <si>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</si>
  <si>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</si>
  <si>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</si>
  <si>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</si>
  <si>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</si>
  <si>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</si>
  <si>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</si>
  <si>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</si>
  <si>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</si>
  <si>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</si>
  <si>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</si>
  <si>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</si>
  <si>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</si>
  <si>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</si>
  <si>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</si>
  <si>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</si>
  <si>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</si>
  <si>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</si>
  <si>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</si>
  <si>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</si>
  <si>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</si>
  <si>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</si>
  <si>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</si>
  <si>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</si>
  <si>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</si>
  <si>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</si>
  <si>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</si>
  <si>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</si>
  <si>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</si>
  <si>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</si>
  <si>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</si>
  <si>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</si>
  <si>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</si>
  <si>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</si>
  <si>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</si>
  <si>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</si>
  <si>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</si>
  <si>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</si>
  <si>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</si>
  <si>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</si>
  <si>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</si>
  <si>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</si>
  <si>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</si>
  <si>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</si>
  <si>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</si>
  <si>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</si>
  <si>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</si>
  <si>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</si>
  <si>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</si>
  <si>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</si>
  <si>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</si>
  <si>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</si>
  <si>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</si>
  <si>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</si>
  <si>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</si>
  <si>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</si>
  <si>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</si>
  <si>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</si>
  <si>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</si>
  <si>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</si>
  <si>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</si>
  <si>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</si>
  <si>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</si>
  <si>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</si>
  <si>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</si>
  <si>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</si>
  <si>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</si>
  <si>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</si>
  <si>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</si>
  <si>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</si>
  <si>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</si>
  <si>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</si>
  <si>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</si>
  <si>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</si>
  <si>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</si>
  <si>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</si>
  <si>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</si>
  <si>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</si>
  <si>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</si>
  <si>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</si>
  <si>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</si>
  <si>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</si>
  <si>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</si>
  <si>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</si>
  <si>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</si>
  <si>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</si>
  <si>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</si>
  <si>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</si>
  <si>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</si>
  <si>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</si>
  <si>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</si>
  <si>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</si>
  <si>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</si>
  <si>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</si>
  <si>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</si>
  <si>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</si>
  <si>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</si>
  <si>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</si>
  <si>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</si>
  <si>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</si>
  <si>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</si>
  <si>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</si>
  <si>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</si>
  <si>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</si>
  <si>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</si>
  <si>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</si>
  <si>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</si>
  <si>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</si>
  <si>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</si>
  <si>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</si>
  <si>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</si>
  <si>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</si>
  <si>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</si>
  <si>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</si>
  <si>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</si>
  <si>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</si>
  <si>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</si>
  <si>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</si>
  <si>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</si>
  <si>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</si>
  <si>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</si>
  <si>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</si>
  <si>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</si>
  <si>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</si>
  <si>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</si>
  <si>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</si>
  <si>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</si>
  <si>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</si>
  <si>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</si>
  <si>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</si>
  <si>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</si>
  <si>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</si>
  <si>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</si>
  <si>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</si>
  <si>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</si>
  <si>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</si>
  <si>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</si>
  <si>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</si>
  <si>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</si>
  <si>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</si>
  <si>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</si>
  <si>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</si>
  <si>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</si>
  <si>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</si>
  <si>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</si>
  <si>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</si>
  <si>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</si>
  <si>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</si>
  <si>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</si>
  <si>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</si>
  <si>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</si>
  <si>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</si>
  <si>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</si>
  <si>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</si>
  <si>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</si>
  <si>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</si>
  <si>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</si>
  <si>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</si>
  <si>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</si>
  <si>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</si>
  <si>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</si>
  <si>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</si>
  <si>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</si>
  <si>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</si>
  <si>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</si>
  <si>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</si>
  <si>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</si>
  <si>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</si>
  <si>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</si>
  <si>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</si>
  <si>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</si>
  <si>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</si>
  <si>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</si>
  <si>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</si>
  <si>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</si>
  <si>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</si>
  <si>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</si>
  <si>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</si>
  <si>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</si>
  <si>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</si>
  <si>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</si>
  <si>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</si>
  <si>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</si>
  <si>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</si>
  <si>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</si>
  <si>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</si>
  <si>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</si>
  <si>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</si>
  <si>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</si>
  <si>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</si>
  <si>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</si>
  <si>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</si>
  <si>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</si>
  <si>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</si>
  <si>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</si>
  <si>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</si>
  <si>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</si>
  <si>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</si>
  <si>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</si>
  <si>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</si>
  <si>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</si>
  <si>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</si>
  <si>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</si>
  <si>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</si>
  <si>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</si>
  <si>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</si>
  <si>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</si>
  <si>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</si>
  <si>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</si>
  <si>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</si>
  <si>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</si>
  <si>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</si>
  <si>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</si>
  <si>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</si>
  <si>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</si>
  <si>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</si>
  <si>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</si>
  <si>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</si>
  <si>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</si>
  <si>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</si>
  <si>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</si>
  <si>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</si>
  <si>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</si>
  <si>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</si>
  <si>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</si>
  <si>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</si>
  <si>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</si>
  <si>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</si>
  <si>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</si>
  <si>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</si>
  <si>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</si>
  <si>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</si>
  <si>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</si>
  <si>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</si>
  <si>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</si>
  <si>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</si>
  <si>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</si>
  <si>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</si>
  <si>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</si>
  <si>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</si>
  <si>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</si>
  <si>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</si>
  <si>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</si>
  <si>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</si>
  <si>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</si>
  <si>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</si>
  <si>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</si>
  <si>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</si>
  <si>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</si>
  <si>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</si>
  <si>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</si>
  <si>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</si>
  <si>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</si>
  <si>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</si>
  <si>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</si>
  <si>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</si>
  <si>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</si>
  <si>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</si>
  <si>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</si>
  <si>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</si>
  <si>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</si>
  <si>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</si>
  <si>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</si>
  <si>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</si>
  <si>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</si>
  <si>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</si>
  <si>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</si>
  <si>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</si>
  <si>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</si>
  <si>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</si>
  <si>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</si>
  <si>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</si>
  <si>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</si>
  <si>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</si>
  <si>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</si>
  <si>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</si>
  <si>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</si>
  <si>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</si>
  <si>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</si>
  <si>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</si>
  <si>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</si>
  <si>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</si>
  <si>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</si>
  <si>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</si>
  <si>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</si>
  <si>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</si>
  <si>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</si>
  <si>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</si>
  <si>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</si>
  <si>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</si>
  <si>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</si>
  <si>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</si>
  <si>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</si>
  <si>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</si>
  <si>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</si>
  <si>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</si>
  <si>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</si>
  <si>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</si>
  <si>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</si>
  <si>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</si>
  <si>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</si>
  <si>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</si>
  <si>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</si>
  <si>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</si>
  <si>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</si>
  <si>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</si>
  <si>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</si>
  <si>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</si>
  <si>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</si>
  <si>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</si>
  <si>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</si>
  <si>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</si>
  <si>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</si>
  <si>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</si>
  <si>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</si>
  <si>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</si>
  <si>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</si>
  <si>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</si>
  <si>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</si>
  <si>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</si>
  <si>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</si>
  <si>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</si>
  <si>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</si>
  <si>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</si>
  <si>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</si>
  <si>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</si>
  <si>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</si>
  <si>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</si>
  <si>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</si>
  <si>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</si>
  <si>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</si>
  <si>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</si>
  <si>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</si>
  <si>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</si>
  <si>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</si>
  <si>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</si>
  <si>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</si>
  <si>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</si>
  <si>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</si>
  <si>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</si>
  <si>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</si>
  <si>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</si>
  <si>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</si>
  <si>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</si>
  <si>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</si>
  <si>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</si>
  <si>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</si>
  <si>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</si>
  <si>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</si>
  <si>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</si>
  <si>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</si>
  <si>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</si>
  <si>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</si>
  <si>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</si>
  <si>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</si>
  <si>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</si>
  <si>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</si>
  <si>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</si>
  <si>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</si>
  <si>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</si>
  <si>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</si>
  <si>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</si>
  <si>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</si>
  <si>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</si>
  <si>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</si>
  <si>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</si>
  <si>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</si>
  <si>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</si>
  <si>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</si>
  <si>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</si>
  <si>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</si>
  <si>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</si>
  <si>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</si>
  <si>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</si>
  <si>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</si>
  <si>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</si>
  <si>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</si>
  <si>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</si>
  <si>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</si>
  <si>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</si>
  <si>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</si>
  <si>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</si>
  <si>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</si>
  <si>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</si>
  <si>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</si>
  <si>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</si>
  <si>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</si>
  <si>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</si>
  <si>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</si>
  <si>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</si>
  <si>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</si>
  <si>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</si>
  <si>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</si>
  <si>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</si>
  <si>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</si>
  <si>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</si>
  <si>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</si>
  <si>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</si>
  <si>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</si>
  <si>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</si>
  <si>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</si>
  <si>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</si>
  <si>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</si>
  <si>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</si>
  <si>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</si>
  <si>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</si>
  <si>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</si>
  <si>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</si>
  <si>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</si>
  <si>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</si>
  <si>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</si>
  <si>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</si>
  <si>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</si>
  <si>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</si>
  <si>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</si>
  <si>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</si>
  <si>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</si>
  <si>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</si>
  <si>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</si>
  <si>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</si>
  <si>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</si>
  <si>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</si>
  <si>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</si>
  <si>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</si>
  <si>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</si>
  <si>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</si>
  <si>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</si>
  <si>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</si>
  <si>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</si>
  <si>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</si>
  <si>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</si>
  <si>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</si>
  <si>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</si>
  <si>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</si>
  <si>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</si>
  <si>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</si>
  <si>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</si>
  <si>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</si>
  <si>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</si>
  <si>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</si>
  <si>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</si>
  <si>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</si>
  <si>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</si>
  <si>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</si>
  <si>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</si>
  <si>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</si>
  <si>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</si>
  <si>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</si>
  <si>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</si>
  <si>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</si>
  <si>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</si>
  <si>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</si>
  <si>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</si>
  <si>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</si>
  <si>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</si>
  <si>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</si>
  <si>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</si>
  <si>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</si>
  <si>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</si>
  <si>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</si>
  <si>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</si>
  <si>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</si>
  <si>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</si>
  <si>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</si>
  <si>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</si>
  <si>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</si>
  <si>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</si>
  <si>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</si>
  <si>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</si>
  <si>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</si>
  <si>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</si>
  <si>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</si>
  <si>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</si>
  <si>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</si>
  <si>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</si>
  <si>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</si>
  <si>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</si>
  <si>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</si>
  <si>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</si>
  <si>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</si>
  <si>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</si>
  <si>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</si>
  <si>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</si>
  <si>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</si>
  <si>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</si>
  <si>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</si>
  <si>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</si>
  <si>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</si>
  <si>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</si>
  <si>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</si>
  <si>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</si>
  <si>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</si>
  <si>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</si>
  <si>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</si>
  <si>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</si>
  <si>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</si>
  <si>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</si>
  <si>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</si>
  <si>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</si>
  <si>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</si>
  <si>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</si>
  <si>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</si>
  <si>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</si>
  <si>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</si>
  <si>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</si>
  <si>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</si>
  <si>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</si>
  <si>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</si>
  <si>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</si>
  <si>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</si>
  <si>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</si>
  <si>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</si>
  <si>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</si>
  <si>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</si>
  <si>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</si>
  <si>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</si>
  <si>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</si>
  <si>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</si>
  <si>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</si>
  <si>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</si>
  <si>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</si>
  <si>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</si>
  <si>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</si>
  <si>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</si>
  <si>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</si>
  <si>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</si>
  <si>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</si>
  <si>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</si>
  <si>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</si>
  <si>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</si>
  <si>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</si>
  <si>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</si>
  <si>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</si>
  <si>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</si>
  <si>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</si>
  <si>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</si>
  <si>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</si>
  <si>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</si>
  <si>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</si>
  <si>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</si>
  <si>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</si>
  <si>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</si>
  <si>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</si>
  <si>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</si>
  <si>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</si>
  <si>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</si>
  <si>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</si>
  <si>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</si>
  <si>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</si>
  <si>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</si>
  <si>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</si>
  <si>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</si>
  <si>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</si>
  <si>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</si>
  <si>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</si>
  <si>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</si>
  <si>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</si>
  <si>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</si>
  <si>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</si>
  <si>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</si>
  <si>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</si>
  <si>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</si>
  <si>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</si>
  <si>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</si>
  <si>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</si>
  <si>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</si>
  <si>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</si>
  <si>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</si>
  <si>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</si>
  <si>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</si>
  <si>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</si>
  <si>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</si>
  <si>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</si>
  <si>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</si>
  <si>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</si>
  <si>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</si>
  <si>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</si>
  <si>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</si>
  <si>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</si>
  <si>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</si>
  <si>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</si>
  <si>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</si>
  <si>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</si>
  <si>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</si>
  <si>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</si>
  <si>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</si>
  <si>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</si>
  <si>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</si>
  <si>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</si>
  <si>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</si>
  <si>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</si>
  <si>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</si>
  <si>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</si>
  <si>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</si>
  <si>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</si>
  <si>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</si>
  <si>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</si>
  <si>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</si>
  <si>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</si>
  <si>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</si>
  <si>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</si>
  <si>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</si>
  <si>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</si>
  <si>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</si>
  <si>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</si>
  <si>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</si>
  <si>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</si>
  <si>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</si>
  <si>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</si>
  <si>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</si>
  <si>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</si>
  <si>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</si>
  <si>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</si>
  <si>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</si>
  <si>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</si>
  <si>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</si>
  <si>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</si>
  <si>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</si>
  <si>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</si>
  <si>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</si>
  <si>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</si>
  <si>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</si>
  <si>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</si>
  <si>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</si>
  <si>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</si>
  <si>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БИБОВ</t>
  </si>
  <si>
    <t>НИКОЛА МИШЕВ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</si>
</sst>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44742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44768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30.06.2022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67313</v>
      </c>
      <c r="D6" s="674">
        <f aca="true" t="shared" si="0" ref="D6:D15">C6-E6</f>
        <v>0</v>
      </c>
      <c r="E6" s="673">
        <f>'1-Баланс'!G95</f>
        <v>67313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38599</v>
      </c>
      <c r="D7" s="674">
        <f t="shared" si="0"/>
        <v>25711</v>
      </c>
      <c r="E7" s="673">
        <f>'1-Баланс'!G18</f>
        <v>12888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48</v>
      </c>
      <c r="D8" s="674">
        <f t="shared" si="0"/>
        <v>0</v>
      </c>
      <c r="E8" s="673">
        <f>ABS('2-Отчет за доходите'!C44)-ABS('2-Отчет за доходите'!G44)</f>
        <v>48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126</v>
      </c>
      <c r="D9" s="674">
        <f t="shared" si="0"/>
        <v>0</v>
      </c>
      <c r="E9" s="673">
        <f>'3-Отчет за паричния поток'!C45</f>
        <v>126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74</v>
      </c>
      <c r="D10" s="674">
        <f t="shared" si="0"/>
        <v>0</v>
      </c>
      <c r="E10" s="673">
        <f>'3-Отчет за паричния поток'!C46</f>
        <v>74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38599</v>
      </c>
      <c r="D11" s="674">
        <f t="shared" si="0"/>
        <v>0</v>
      </c>
      <c r="E11" s="673">
        <f>'4-Отчет за собствения капитал'!L34</f>
        <v>38599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0.003463203463203463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0.0012435555325267494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0.001671658424461935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0.0007130866251689867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1.0031925507149984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6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5.049138372291418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0.01399078655519536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0.012625831769322641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0.5861208609971666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0.2059037630175449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0.371883746664063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0.7439052825202725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0.4265743615646309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369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0.009559833156299387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0.054100643108134984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35.18872549019608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4705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12778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190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32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36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18703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10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1930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11504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13434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32147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3048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1607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65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214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4934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17411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2066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9630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392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29511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60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74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639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35166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67313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3788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11748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1289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10459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48654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-22991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-22991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-22943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38599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718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20739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1131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707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276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22853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505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5187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21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3708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208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722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353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175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31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5723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138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5861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67313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11217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286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447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2570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520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136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-634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84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179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14626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321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88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409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15035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48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15035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48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15083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13668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71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79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13860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815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391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408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15083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15083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15083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13166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-10082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-2805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-128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151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35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-1943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-490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2747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349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-513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-39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-552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-52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74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1289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1289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1289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1289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10459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10459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10459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10459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-23045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-23045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-22997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-22997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38551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38551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38599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38599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7961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41108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432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110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51155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51234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151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151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151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7961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40957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432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110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51004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51083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7961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40957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432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110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51004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51083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3191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27926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385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392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72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31966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62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6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68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32034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65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362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446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447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111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111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111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3256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28177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393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399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76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32301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62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7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69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32370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3256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28177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393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399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76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32301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62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7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69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32370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4705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12780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189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33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34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18703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10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10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18713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1930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11504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11504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13434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17411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84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17317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2066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9630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392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392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29511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42945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17411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84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17317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2066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9630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392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392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29511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29511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1930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11504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11504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13434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13434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718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718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1407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22146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707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21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18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253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253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252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252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5166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3708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208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722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175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172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353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31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5723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28576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21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18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253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253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252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252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5166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3708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208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722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175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172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353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31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5723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5723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718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718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1407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22146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707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22853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38220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8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82" sqref="E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4705</v>
      </c>
      <c r="D13" s="196">
        <v>4770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12778</v>
      </c>
      <c r="D14" s="196">
        <v>13182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190</v>
      </c>
      <c r="D15" s="196">
        <v>198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32</v>
      </c>
      <c r="D16" s="196">
        <v>39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36</v>
      </c>
      <c r="D17" s="196">
        <v>38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18703</v>
      </c>
      <c r="D20" s="598">
        <f>SUM(D12:D19)</f>
        <v>19189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3788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11748</v>
      </c>
      <c r="H22" s="614">
        <f>SUM(H23:H25)</f>
        <v>11748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1289</v>
      </c>
      <c r="H23" s="196">
        <v>1289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>
        <v>10459</v>
      </c>
      <c r="H25" s="196">
        <v>10459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48654</v>
      </c>
      <c r="H26" s="598">
        <f>H20+H21+H22</f>
        <v>48708</v>
      </c>
      <c r="M26" s="98"/>
    </row>
    <row r="27" spans="1:8" ht="15.75">
      <c r="A27" s="89" t="s">
        <v>79</v>
      </c>
      <c r="B27" s="91" t="s">
        <v>80</v>
      </c>
      <c r="C27" s="197">
        <v>10</v>
      </c>
      <c r="D27" s="196">
        <v>10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10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-22991</v>
      </c>
      <c r="H28" s="596">
        <f>SUM(H29:H31)</f>
        <v>-23123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-23123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-22991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</v>
      </c>
      <c r="H32" s="196">
        <v>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-22943</v>
      </c>
      <c r="H34" s="598">
        <f>H28+H32+H33</f>
        <v>-23045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38599</v>
      </c>
      <c r="H37" s="600">
        <f>H26+H18+H34</f>
        <v>38551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718</v>
      </c>
      <c r="H45" s="196">
        <v>718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>
        <v>1930</v>
      </c>
      <c r="D49" s="196">
        <v>1930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20739</v>
      </c>
      <c r="H50" s="596">
        <f>SUM(H44:H49)</f>
        <v>20739</v>
      </c>
    </row>
    <row r="51" spans="1:8" ht="15.75">
      <c r="A51" s="89" t="s">
        <v>79</v>
      </c>
      <c r="B51" s="91" t="s">
        <v>155</v>
      </c>
      <c r="C51" s="197">
        <v>11504</v>
      </c>
      <c r="D51" s="196">
        <v>10869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13434</v>
      </c>
      <c r="D52" s="598">
        <f>SUM(D48:D51)</f>
        <v>12799</v>
      </c>
      <c r="E52" s="201" t="s">
        <v>158</v>
      </c>
      <c r="F52" s="95" t="s">
        <v>159</v>
      </c>
      <c r="G52" s="197">
        <v>1131</v>
      </c>
      <c r="H52" s="196">
        <v>1131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707</v>
      </c>
      <c r="H54" s="196">
        <v>707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276</v>
      </c>
      <c r="H55" s="196">
        <v>276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32147</v>
      </c>
      <c r="D56" s="602">
        <f>D20+D21+D22+D28+D33+D46+D52+D54+D55</f>
        <v>31999</v>
      </c>
      <c r="E56" s="100" t="s">
        <v>850</v>
      </c>
      <c r="F56" s="99" t="s">
        <v>172</v>
      </c>
      <c r="G56" s="599">
        <f>G50+G52+G53+G54+G55</f>
        <v>22853</v>
      </c>
      <c r="H56" s="600">
        <f>H50+H52+H53+H54+H55</f>
        <v>22853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3048</v>
      </c>
      <c r="D59" s="196">
        <v>3137</v>
      </c>
      <c r="E59" s="201" t="s">
        <v>180</v>
      </c>
      <c r="F59" s="486" t="s">
        <v>181</v>
      </c>
      <c r="G59" s="197">
        <v>505</v>
      </c>
      <c r="H59" s="196">
        <v>651</v>
      </c>
    </row>
    <row r="60" spans="1:13" ht="15.75">
      <c r="A60" s="89" t="s">
        <v>178</v>
      </c>
      <c r="B60" s="91" t="s">
        <v>179</v>
      </c>
      <c r="C60" s="197">
        <v>1607</v>
      </c>
      <c r="D60" s="196">
        <v>1021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65</v>
      </c>
      <c r="D61" s="196">
        <v>43</v>
      </c>
      <c r="E61" s="200" t="s">
        <v>188</v>
      </c>
      <c r="F61" s="93" t="s">
        <v>189</v>
      </c>
      <c r="G61" s="595">
        <f>SUM(G62:G68)</f>
        <v>5187</v>
      </c>
      <c r="H61" s="596">
        <f>SUM(H62:H68)</f>
        <v>4529</v>
      </c>
    </row>
    <row r="62" spans="1:13" ht="15.75">
      <c r="A62" s="89" t="s">
        <v>186</v>
      </c>
      <c r="B62" s="94" t="s">
        <v>187</v>
      </c>
      <c r="C62" s="197">
        <v>214</v>
      </c>
      <c r="D62" s="196">
        <v>191</v>
      </c>
      <c r="E62" s="200" t="s">
        <v>192</v>
      </c>
      <c r="F62" s="93" t="s">
        <v>193</v>
      </c>
      <c r="G62" s="197">
        <v>21</v>
      </c>
      <c r="H62" s="196">
        <v>95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3708</v>
      </c>
      <c r="H64" s="196">
        <v>3049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4934</v>
      </c>
      <c r="D65" s="598">
        <f>SUM(D59:D64)</f>
        <v>4392</v>
      </c>
      <c r="E65" s="89" t="s">
        <v>201</v>
      </c>
      <c r="F65" s="93" t="s">
        <v>202</v>
      </c>
      <c r="G65" s="197">
        <v>208</v>
      </c>
      <c r="H65" s="196">
        <v>162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722</v>
      </c>
      <c r="H66" s="196">
        <v>612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353</v>
      </c>
      <c r="H67" s="196">
        <v>437</v>
      </c>
    </row>
    <row r="68" spans="1:8" ht="15.75">
      <c r="A68" s="89" t="s">
        <v>206</v>
      </c>
      <c r="B68" s="91" t="s">
        <v>207</v>
      </c>
      <c r="C68" s="197">
        <v>17411</v>
      </c>
      <c r="D68" s="196">
        <v>16076</v>
      </c>
      <c r="E68" s="89" t="s">
        <v>212</v>
      </c>
      <c r="F68" s="93" t="s">
        <v>213</v>
      </c>
      <c r="G68" s="197">
        <v>175</v>
      </c>
      <c r="H68" s="196">
        <v>174</v>
      </c>
    </row>
    <row r="69" spans="1:8" ht="15.75">
      <c r="A69" s="89" t="s">
        <v>210</v>
      </c>
      <c r="B69" s="91" t="s">
        <v>211</v>
      </c>
      <c r="C69" s="197">
        <v>2066</v>
      </c>
      <c r="D69" s="196">
        <v>2177</v>
      </c>
      <c r="E69" s="201" t="s">
        <v>79</v>
      </c>
      <c r="F69" s="93" t="s">
        <v>216</v>
      </c>
      <c r="G69" s="197">
        <v>31</v>
      </c>
      <c r="H69" s="196">
        <v>32</v>
      </c>
    </row>
    <row r="70" spans="1:8" ht="15.75">
      <c r="A70" s="89" t="s">
        <v>214</v>
      </c>
      <c r="B70" s="91" t="s">
        <v>215</v>
      </c>
      <c r="C70" s="197">
        <v>12</v>
      </c>
      <c r="D70" s="196">
        <v>10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9630</v>
      </c>
      <c r="D71" s="196">
        <v>9471</v>
      </c>
      <c r="E71" s="474" t="s">
        <v>47</v>
      </c>
      <c r="F71" s="95" t="s">
        <v>223</v>
      </c>
      <c r="G71" s="597">
        <f>G59+G60+G61+G69+G70</f>
        <v>5723</v>
      </c>
      <c r="H71" s="598">
        <f>H59+H60+H61+H69+H70</f>
        <v>5212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392</v>
      </c>
      <c r="D75" s="196">
        <v>393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29511</v>
      </c>
      <c r="D76" s="598">
        <f>SUM(D68:D75)</f>
        <v>28127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138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6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5861</v>
      </c>
      <c r="H79" s="600">
        <f>H71+H73+H75+H77</f>
        <v>5488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6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</v>
      </c>
      <c r="D84" s="196">
        <v>2248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</v>
      </c>
      <c r="D85" s="598">
        <f>D84+D83+D79</f>
        <v>2248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60</v>
      </c>
      <c r="D88" s="196">
        <v>48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</v>
      </c>
      <c r="D89" s="196">
        <v>78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74</v>
      </c>
      <c r="D92" s="598">
        <f>SUM(D88:D91)</f>
        <v>126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639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35166</v>
      </c>
      <c r="D94" s="602">
        <f>D65+D76+D85+D92+D93</f>
        <v>34893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67313</v>
      </c>
      <c r="D95" s="604">
        <f>D94+D56</f>
        <v>66892</v>
      </c>
      <c r="E95" s="229" t="s">
        <v>941</v>
      </c>
      <c r="F95" s="489" t="s">
        <v>268</v>
      </c>
      <c r="G95" s="603">
        <f>G37+G40+G56+G79</f>
        <v>67313</v>
      </c>
      <c r="H95" s="604">
        <f>H37+H40+H56+H79</f>
        <v>66892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44768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E48" sqref="E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11217</v>
      </c>
      <c r="D12" s="316">
        <v>8768</v>
      </c>
      <c r="E12" s="194" t="s">
        <v>277</v>
      </c>
      <c r="F12" s="240" t="s">
        <v>278</v>
      </c>
      <c r="G12" s="316">
        <v>13668</v>
      </c>
      <c r="H12" s="316">
        <v>12311</v>
      </c>
    </row>
    <row r="13" spans="1:8" ht="15.75">
      <c r="A13" s="194" t="s">
        <v>279</v>
      </c>
      <c r="B13" s="190" t="s">
        <v>280</v>
      </c>
      <c r="C13" s="316">
        <v>286</v>
      </c>
      <c r="D13" s="316">
        <v>284</v>
      </c>
      <c r="E13" s="194" t="s">
        <v>281</v>
      </c>
      <c r="F13" s="240" t="s">
        <v>282</v>
      </c>
      <c r="G13" s="316">
        <v>71</v>
      </c>
      <c r="H13" s="316">
        <v>94</v>
      </c>
    </row>
    <row r="14" spans="1:8" ht="15.75">
      <c r="A14" s="194" t="s">
        <v>283</v>
      </c>
      <c r="B14" s="190" t="s">
        <v>284</v>
      </c>
      <c r="C14" s="316">
        <v>447</v>
      </c>
      <c r="D14" s="316">
        <v>600</v>
      </c>
      <c r="E14" s="245" t="s">
        <v>285</v>
      </c>
      <c r="F14" s="240" t="s">
        <v>286</v>
      </c>
      <c r="G14" s="316">
        <v>42</v>
      </c>
      <c r="H14" s="316">
        <v>43</v>
      </c>
    </row>
    <row r="15" spans="1:8" ht="15.75">
      <c r="A15" s="194" t="s">
        <v>287</v>
      </c>
      <c r="B15" s="190" t="s">
        <v>288</v>
      </c>
      <c r="C15" s="316">
        <v>2570</v>
      </c>
      <c r="D15" s="316">
        <v>2547</v>
      </c>
      <c r="E15" s="245" t="s">
        <v>79</v>
      </c>
      <c r="F15" s="240" t="s">
        <v>289</v>
      </c>
      <c r="G15" s="316">
        <v>79</v>
      </c>
      <c r="H15" s="316">
        <v>68</v>
      </c>
    </row>
    <row r="16" spans="1:8" ht="15.75">
      <c r="A16" s="194" t="s">
        <v>290</v>
      </c>
      <c r="B16" s="190" t="s">
        <v>291</v>
      </c>
      <c r="C16" s="316">
        <v>520</v>
      </c>
      <c r="D16" s="316">
        <v>528</v>
      </c>
      <c r="E16" s="236" t="s">
        <v>52</v>
      </c>
      <c r="F16" s="264" t="s">
        <v>292</v>
      </c>
      <c r="G16" s="628">
        <f>SUM(G12:G15)</f>
        <v>13860</v>
      </c>
      <c r="H16" s="629">
        <f>SUM(H12:H15)</f>
        <v>12516</v>
      </c>
    </row>
    <row r="17" spans="1:8" ht="31.5">
      <c r="A17" s="194" t="s">
        <v>293</v>
      </c>
      <c r="B17" s="190" t="s">
        <v>294</v>
      </c>
      <c r="C17" s="316">
        <v>136</v>
      </c>
      <c r="D17" s="316">
        <v>104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-634</v>
      </c>
      <c r="D18" s="316">
        <v>-165</v>
      </c>
      <c r="E18" s="234" t="s">
        <v>297</v>
      </c>
      <c r="F18" s="238" t="s">
        <v>298</v>
      </c>
      <c r="G18" s="639">
        <v>815</v>
      </c>
      <c r="H18" s="639">
        <v>286</v>
      </c>
    </row>
    <row r="19" spans="1:8" ht="15.75">
      <c r="A19" s="194" t="s">
        <v>299</v>
      </c>
      <c r="B19" s="190" t="s">
        <v>300</v>
      </c>
      <c r="C19" s="316">
        <v>84</v>
      </c>
      <c r="D19" s="316">
        <v>57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179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14626</v>
      </c>
      <c r="D22" s="629">
        <f>SUM(D12:D18)+D19</f>
        <v>12723</v>
      </c>
      <c r="E22" s="194" t="s">
        <v>309</v>
      </c>
      <c r="F22" s="237" t="s">
        <v>310</v>
      </c>
      <c r="G22" s="316">
        <v>391</v>
      </c>
      <c r="H22" s="316">
        <v>235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</v>
      </c>
      <c r="H24" s="316"/>
    </row>
    <row r="25" spans="1:8" ht="31.5">
      <c r="A25" s="194" t="s">
        <v>316</v>
      </c>
      <c r="B25" s="237" t="s">
        <v>317</v>
      </c>
      <c r="C25" s="316">
        <v>321</v>
      </c>
      <c r="D25" s="316">
        <v>30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408</v>
      </c>
      <c r="H27" s="629">
        <f>SUM(H22:H26)</f>
        <v>235</v>
      </c>
    </row>
    <row r="28" spans="1:8" ht="15.75">
      <c r="A28" s="194" t="s">
        <v>79</v>
      </c>
      <c r="B28" s="237" t="s">
        <v>327</v>
      </c>
      <c r="C28" s="316">
        <v>88</v>
      </c>
      <c r="D28" s="316">
        <v>25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409</v>
      </c>
      <c r="D29" s="629">
        <f>SUM(D25:D28)</f>
        <v>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15035</v>
      </c>
      <c r="D31" s="635">
        <f>D29+D22</f>
        <v>12778</v>
      </c>
      <c r="E31" s="251" t="s">
        <v>824</v>
      </c>
      <c r="F31" s="266" t="s">
        <v>331</v>
      </c>
      <c r="G31" s="253">
        <f>G16+G18+G27</f>
        <v>15083</v>
      </c>
      <c r="H31" s="254">
        <f>H16+H18+H27</f>
        <v>13037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48</v>
      </c>
      <c r="D33" s="244">
        <f>IF((H31-D31)&gt;0,H31-D31,0)</f>
        <v>259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15035</v>
      </c>
      <c r="D36" s="637">
        <f>D31-D34+D35</f>
        <v>12778</v>
      </c>
      <c r="E36" s="262" t="s">
        <v>346</v>
      </c>
      <c r="F36" s="256" t="s">
        <v>347</v>
      </c>
      <c r="G36" s="267">
        <f>G35-G34+G31</f>
        <v>15083</v>
      </c>
      <c r="H36" s="268">
        <f>H35-H34+H31</f>
        <v>13037</v>
      </c>
    </row>
    <row r="37" spans="1:8" ht="15.75">
      <c r="A37" s="261" t="s">
        <v>348</v>
      </c>
      <c r="B37" s="231" t="s">
        <v>349</v>
      </c>
      <c r="C37" s="634">
        <f>IF((G36-C36)&gt;0,G36-C36,0)</f>
        <v>48</v>
      </c>
      <c r="D37" s="635">
        <f>IF((H36-D36)&gt;0,H36-D36,0)</f>
        <v>259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48</v>
      </c>
      <c r="D42" s="244">
        <f>+IF((H36-D36-D38)&gt;0,H36-D36-D38,0)</f>
        <v>259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48</v>
      </c>
      <c r="D44" s="268">
        <f>IF(H42=0,IF(D42-D43&gt;0,D42-D43+H43,0),IF(H42-H43&lt;0,H43-H42+D42,0))</f>
        <v>259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15083</v>
      </c>
      <c r="D45" s="631">
        <f>D36+D38+D42</f>
        <v>13037</v>
      </c>
      <c r="E45" s="270" t="s">
        <v>373</v>
      </c>
      <c r="F45" s="272" t="s">
        <v>374</v>
      </c>
      <c r="G45" s="630">
        <f>G42+G36</f>
        <v>15083</v>
      </c>
      <c r="H45" s="631">
        <f>H42+H36</f>
        <v>13037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44768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1002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G23" sqref="G2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13166</v>
      </c>
      <c r="D11" s="197">
        <v>11369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-10082</v>
      </c>
      <c r="D12" s="197">
        <v>-8181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-2805</v>
      </c>
      <c r="D14" s="197">
        <v>-3038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-128</v>
      </c>
      <c r="D15" s="197">
        <v>-90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151</v>
      </c>
      <c r="D21" s="658">
        <f>SUM(D11:D20)</f>
        <v>60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35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-1943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-490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2747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349</v>
      </c>
      <c r="D33" s="658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367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-513</v>
      </c>
      <c r="D38" s="197">
        <v>-76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-39</v>
      </c>
      <c r="D42" s="197">
        <v>-367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-552</v>
      </c>
      <c r="D43" s="660">
        <f>SUM(D35:D42)</f>
        <v>-88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-52</v>
      </c>
      <c r="D44" s="307">
        <f>D43+D33+D21</f>
        <v>-33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126</v>
      </c>
      <c r="D45" s="309">
        <v>103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74</v>
      </c>
      <c r="D46" s="311">
        <f>D45+D44</f>
        <v>70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44768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B43" sqref="B43:E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1289</v>
      </c>
      <c r="G13" s="584">
        <f>'1-Баланс'!H24</f>
        <v>0</v>
      </c>
      <c r="H13" s="585">
        <v>10459</v>
      </c>
      <c r="I13" s="584">
        <f>'1-Баланс'!H29+'1-Баланс'!H32</f>
        <v>-23045</v>
      </c>
      <c r="J13" s="584">
        <f>'1-Баланс'!H30+'1-Баланс'!H33</f>
        <v>0</v>
      </c>
      <c r="K13" s="585"/>
      <c r="L13" s="584">
        <f>SUM(C13:K13)</f>
        <v>38551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3842</v>
      </c>
      <c r="F17" s="652">
        <f t="shared" si="2"/>
        <v>1289</v>
      </c>
      <c r="G17" s="652">
        <f t="shared" si="2"/>
        <v>0</v>
      </c>
      <c r="H17" s="652">
        <f t="shared" si="2"/>
        <v>10459</v>
      </c>
      <c r="I17" s="652">
        <f t="shared" si="2"/>
        <v>-23045</v>
      </c>
      <c r="J17" s="652">
        <f t="shared" si="2"/>
        <v>0</v>
      </c>
      <c r="K17" s="652">
        <f t="shared" si="2"/>
        <v>0</v>
      </c>
      <c r="L17" s="584">
        <f t="shared" si="1"/>
        <v>38551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48</v>
      </c>
      <c r="J18" s="584">
        <f>+'1-Баланс'!G33</f>
        <v>0</v>
      </c>
      <c r="K18" s="585"/>
      <c r="L18" s="584">
        <f t="shared" si="1"/>
        <v>48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1289</v>
      </c>
      <c r="G31" s="652">
        <f t="shared" si="6"/>
        <v>0</v>
      </c>
      <c r="H31" s="652">
        <f t="shared" si="6"/>
        <v>10459</v>
      </c>
      <c r="I31" s="652">
        <f t="shared" si="6"/>
        <v>-22997</v>
      </c>
      <c r="J31" s="652">
        <f t="shared" si="6"/>
        <v>0</v>
      </c>
      <c r="K31" s="652">
        <f t="shared" si="6"/>
        <v>0</v>
      </c>
      <c r="L31" s="584">
        <f t="shared" si="1"/>
        <v>38599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1289</v>
      </c>
      <c r="G34" s="587">
        <f t="shared" si="7"/>
        <v>0</v>
      </c>
      <c r="H34" s="587">
        <f t="shared" si="7"/>
        <v>10459</v>
      </c>
      <c r="I34" s="587">
        <f t="shared" si="7"/>
        <v>-22997</v>
      </c>
      <c r="J34" s="587">
        <f t="shared" si="7"/>
        <v>0</v>
      </c>
      <c r="K34" s="587">
        <f t="shared" si="7"/>
        <v>0</v>
      </c>
      <c r="L34" s="650">
        <f t="shared" si="1"/>
        <v>38599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44768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6" sqref="B156:E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44768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L12" sqref="L12: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7961</v>
      </c>
      <c r="E12" s="328"/>
      <c r="F12" s="328"/>
      <c r="G12" s="329">
        <f aca="true" t="shared" si="2" ref="G12:G42">D12+E12-F12</f>
        <v>7961</v>
      </c>
      <c r="H12" s="328"/>
      <c r="I12" s="328"/>
      <c r="J12" s="329">
        <f aca="true" t="shared" si="3" ref="J12:J42">G12+H12-I12</f>
        <v>7961</v>
      </c>
      <c r="K12" s="328">
        <v>3191</v>
      </c>
      <c r="L12" s="328">
        <v>65</v>
      </c>
      <c r="M12" s="328"/>
      <c r="N12" s="329">
        <f aca="true" t="shared" si="4" ref="N12:N42">K12+L12-M12</f>
        <v>3256</v>
      </c>
      <c r="O12" s="328"/>
      <c r="P12" s="328"/>
      <c r="Q12" s="329">
        <f t="shared" si="0"/>
        <v>3256</v>
      </c>
      <c r="R12" s="340">
        <f t="shared" si="1"/>
        <v>4705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41108</v>
      </c>
      <c r="E13" s="328"/>
      <c r="F13" s="328">
        <v>151</v>
      </c>
      <c r="G13" s="329">
        <f t="shared" si="2"/>
        <v>40957</v>
      </c>
      <c r="H13" s="328"/>
      <c r="I13" s="328"/>
      <c r="J13" s="329">
        <f t="shared" si="3"/>
        <v>40957</v>
      </c>
      <c r="K13" s="328">
        <v>27926</v>
      </c>
      <c r="L13" s="328">
        <v>362</v>
      </c>
      <c r="M13" s="328">
        <v>111</v>
      </c>
      <c r="N13" s="329">
        <f t="shared" si="4"/>
        <v>28177</v>
      </c>
      <c r="O13" s="328"/>
      <c r="P13" s="328"/>
      <c r="Q13" s="329">
        <f t="shared" si="0"/>
        <v>28177</v>
      </c>
      <c r="R13" s="340">
        <f t="shared" si="1"/>
        <v>12780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385</v>
      </c>
      <c r="L14" s="328">
        <v>8</v>
      </c>
      <c r="M14" s="328"/>
      <c r="N14" s="329">
        <f t="shared" si="4"/>
        <v>393</v>
      </c>
      <c r="O14" s="328"/>
      <c r="P14" s="328"/>
      <c r="Q14" s="329">
        <f t="shared" si="0"/>
        <v>393</v>
      </c>
      <c r="R14" s="340">
        <f t="shared" si="1"/>
        <v>189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432</v>
      </c>
      <c r="E15" s="328"/>
      <c r="F15" s="328"/>
      <c r="G15" s="329">
        <f t="shared" si="2"/>
        <v>432</v>
      </c>
      <c r="H15" s="328"/>
      <c r="I15" s="328"/>
      <c r="J15" s="329">
        <f t="shared" si="3"/>
        <v>432</v>
      </c>
      <c r="K15" s="328">
        <v>392</v>
      </c>
      <c r="L15" s="328">
        <v>7</v>
      </c>
      <c r="M15" s="328"/>
      <c r="N15" s="329">
        <f t="shared" si="4"/>
        <v>399</v>
      </c>
      <c r="O15" s="328"/>
      <c r="P15" s="328"/>
      <c r="Q15" s="329">
        <f t="shared" si="0"/>
        <v>399</v>
      </c>
      <c r="R15" s="340">
        <f t="shared" si="1"/>
        <v>33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110</v>
      </c>
      <c r="E16" s="328"/>
      <c r="F16" s="328"/>
      <c r="G16" s="329">
        <f t="shared" si="2"/>
        <v>110</v>
      </c>
      <c r="H16" s="328"/>
      <c r="I16" s="328"/>
      <c r="J16" s="329">
        <f t="shared" si="3"/>
        <v>110</v>
      </c>
      <c r="K16" s="328">
        <v>72</v>
      </c>
      <c r="L16" s="328">
        <v>4</v>
      </c>
      <c r="M16" s="328"/>
      <c r="N16" s="329">
        <f t="shared" si="4"/>
        <v>76</v>
      </c>
      <c r="O16" s="328"/>
      <c r="P16" s="328"/>
      <c r="Q16" s="329">
        <f t="shared" si="0"/>
        <v>76</v>
      </c>
      <c r="R16" s="340">
        <f t="shared" si="1"/>
        <v>34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51155</v>
      </c>
      <c r="E19" s="330">
        <f>SUM(E11:E18)</f>
        <v>0</v>
      </c>
      <c r="F19" s="330">
        <f>SUM(F11:F18)</f>
        <v>151</v>
      </c>
      <c r="G19" s="329">
        <f t="shared" si="2"/>
        <v>51004</v>
      </c>
      <c r="H19" s="330">
        <f>SUM(H11:H18)</f>
        <v>0</v>
      </c>
      <c r="I19" s="330">
        <f>SUM(I11:I18)</f>
        <v>0</v>
      </c>
      <c r="J19" s="329">
        <f t="shared" si="3"/>
        <v>51004</v>
      </c>
      <c r="K19" s="330">
        <f>SUM(K11:K18)</f>
        <v>31966</v>
      </c>
      <c r="L19" s="330">
        <f>SUM(L11:L18)</f>
        <v>446</v>
      </c>
      <c r="M19" s="330">
        <f>SUM(M11:M18)</f>
        <v>111</v>
      </c>
      <c r="N19" s="329">
        <f t="shared" si="4"/>
        <v>32301</v>
      </c>
      <c r="O19" s="330">
        <f>SUM(O11:O18)</f>
        <v>0</v>
      </c>
      <c r="P19" s="330">
        <f>SUM(P11:P18)</f>
        <v>0</v>
      </c>
      <c r="Q19" s="329">
        <f t="shared" si="0"/>
        <v>32301</v>
      </c>
      <c r="R19" s="340">
        <f t="shared" si="1"/>
        <v>18703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62</v>
      </c>
      <c r="E25" s="328"/>
      <c r="F25" s="328"/>
      <c r="G25" s="329">
        <f t="shared" si="2"/>
        <v>62</v>
      </c>
      <c r="H25" s="328"/>
      <c r="I25" s="328"/>
      <c r="J25" s="329">
        <f t="shared" si="3"/>
        <v>62</v>
      </c>
      <c r="K25" s="328">
        <v>62</v>
      </c>
      <c r="L25" s="328"/>
      <c r="M25" s="328"/>
      <c r="N25" s="329">
        <f t="shared" si="4"/>
        <v>62</v>
      </c>
      <c r="O25" s="328"/>
      <c r="P25" s="328"/>
      <c r="Q25" s="329">
        <f t="shared" si="0"/>
        <v>62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6</v>
      </c>
      <c r="L27" s="328">
        <v>1</v>
      </c>
      <c r="M27" s="328"/>
      <c r="N27" s="329">
        <f t="shared" si="4"/>
        <v>7</v>
      </c>
      <c r="O27" s="328"/>
      <c r="P27" s="328"/>
      <c r="Q27" s="329">
        <f t="shared" si="0"/>
        <v>7</v>
      </c>
      <c r="R27" s="340">
        <f t="shared" si="1"/>
        <v>10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79</v>
      </c>
      <c r="H28" s="332">
        <f t="shared" si="5"/>
        <v>0</v>
      </c>
      <c r="I28" s="332">
        <f t="shared" si="5"/>
        <v>0</v>
      </c>
      <c r="J28" s="333">
        <f t="shared" si="3"/>
        <v>79</v>
      </c>
      <c r="K28" s="332">
        <f t="shared" si="5"/>
        <v>68</v>
      </c>
      <c r="L28" s="332">
        <f t="shared" si="5"/>
        <v>1</v>
      </c>
      <c r="M28" s="332">
        <f t="shared" si="5"/>
        <v>0</v>
      </c>
      <c r="N28" s="333">
        <f t="shared" si="4"/>
        <v>69</v>
      </c>
      <c r="O28" s="332">
        <f t="shared" si="5"/>
        <v>0</v>
      </c>
      <c r="P28" s="332">
        <f t="shared" si="5"/>
        <v>0</v>
      </c>
      <c r="Q28" s="333">
        <f t="shared" si="0"/>
        <v>69</v>
      </c>
      <c r="R28" s="343">
        <f t="shared" si="1"/>
        <v>10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51234</v>
      </c>
      <c r="E43" s="349">
        <f>E19+E20+E22+E28+E41+E42</f>
        <v>0</v>
      </c>
      <c r="F43" s="349">
        <f aca="true" t="shared" si="11" ref="F43:R43">F19+F20+F22+F28+F41+F42</f>
        <v>151</v>
      </c>
      <c r="G43" s="349">
        <f t="shared" si="11"/>
        <v>51083</v>
      </c>
      <c r="H43" s="349">
        <f t="shared" si="11"/>
        <v>0</v>
      </c>
      <c r="I43" s="349">
        <f t="shared" si="11"/>
        <v>0</v>
      </c>
      <c r="J43" s="349">
        <f t="shared" si="11"/>
        <v>51083</v>
      </c>
      <c r="K43" s="349">
        <f t="shared" si="11"/>
        <v>32034</v>
      </c>
      <c r="L43" s="349">
        <f t="shared" si="11"/>
        <v>447</v>
      </c>
      <c r="M43" s="349">
        <f t="shared" si="11"/>
        <v>111</v>
      </c>
      <c r="N43" s="349">
        <f t="shared" si="11"/>
        <v>32370</v>
      </c>
      <c r="O43" s="349">
        <f t="shared" si="11"/>
        <v>0</v>
      </c>
      <c r="P43" s="349">
        <f t="shared" si="11"/>
        <v>0</v>
      </c>
      <c r="Q43" s="349">
        <f t="shared" si="11"/>
        <v>32370</v>
      </c>
      <c r="R43" s="350">
        <f t="shared" si="11"/>
        <v>18713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44768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ТАНЯ ЦВЕТКОВА РАШКОВА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 customHeight="1">
      <c r="B51" s="695"/>
      <c r="C51" s="700" t="s">
        <v>1001</v>
      </c>
      <c r="D51" s="700"/>
      <c r="E51" s="700"/>
      <c r="F51" s="700"/>
      <c r="G51" s="574"/>
      <c r="H51" s="45"/>
      <c r="I51" s="42"/>
    </row>
    <row r="52" spans="2:9" ht="15" customHeight="1">
      <c r="B52" s="695"/>
      <c r="C52" s="700"/>
      <c r="D52" s="700"/>
      <c r="E52" s="700"/>
      <c r="F52" s="700"/>
      <c r="G52" s="574"/>
      <c r="H52" s="45"/>
      <c r="I52" s="42"/>
    </row>
    <row r="53" spans="2:9" ht="15" customHeight="1">
      <c r="B53" s="695"/>
      <c r="C53" s="700" t="s">
        <v>1002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I87" sqref="I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1930</v>
      </c>
      <c r="D17" s="368"/>
      <c r="E17" s="369">
        <f t="shared" si="0"/>
        <v>1930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11504</v>
      </c>
      <c r="D18" s="362">
        <f>+D19+D20</f>
        <v>0</v>
      </c>
      <c r="E18" s="369">
        <f t="shared" si="0"/>
        <v>11504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11504</v>
      </c>
      <c r="D20" s="368"/>
      <c r="E20" s="369">
        <f t="shared" si="0"/>
        <v>11504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13434</v>
      </c>
      <c r="D21" s="440">
        <f>D13+D17+D18</f>
        <v>0</v>
      </c>
      <c r="E21" s="441">
        <f>E13+E17+E18</f>
        <v>13434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17411</v>
      </c>
      <c r="D26" s="362">
        <f>SUM(D27:D29)</f>
        <v>17411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84</v>
      </c>
      <c r="D27" s="368">
        <v>84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</v>
      </c>
      <c r="D28" s="368">
        <v>10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17317</v>
      </c>
      <c r="D29" s="368">
        <v>17317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2066</v>
      </c>
      <c r="D30" s="197">
        <v>2066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12</v>
      </c>
      <c r="D31" s="197">
        <v>12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9630</v>
      </c>
      <c r="D32" s="197">
        <v>9630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392</v>
      </c>
      <c r="D40" s="362">
        <f>SUM(D41:D44)</f>
        <v>392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392</v>
      </c>
      <c r="D44" s="368">
        <v>392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29511</v>
      </c>
      <c r="D45" s="438">
        <f>D26+D30+D31+D33+D32+D34+D35+D40</f>
        <v>29511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42945</v>
      </c>
      <c r="D46" s="444">
        <f>D45+D23+D21+D11</f>
        <v>29511</v>
      </c>
      <c r="E46" s="445">
        <f>E45+E23+E21+E11</f>
        <v>13434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718</v>
      </c>
      <c r="D58" s="138">
        <f>D59+D61</f>
        <v>0</v>
      </c>
      <c r="E58" s="136">
        <f t="shared" si="1"/>
        <v>718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718</v>
      </c>
      <c r="D59" s="197"/>
      <c r="E59" s="136">
        <f t="shared" si="1"/>
        <v>718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>
        <v>1407</v>
      </c>
      <c r="D66" s="197"/>
      <c r="E66" s="136">
        <f t="shared" si="1"/>
        <v>1407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22146</v>
      </c>
      <c r="D68" s="435">
        <f>D54+D58+D63+D64+D65+D66</f>
        <v>0</v>
      </c>
      <c r="E68" s="436">
        <f t="shared" si="1"/>
        <v>22146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707</v>
      </c>
      <c r="D70" s="197"/>
      <c r="E70" s="136">
        <f t="shared" si="1"/>
        <v>707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21</v>
      </c>
      <c r="D73" s="137">
        <f>SUM(D74:D76)</f>
        <v>21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18</v>
      </c>
      <c r="D76" s="197">
        <v>18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253</v>
      </c>
      <c r="D77" s="138">
        <f>D78+D80</f>
        <v>253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253</v>
      </c>
      <c r="D78" s="197">
        <v>253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252</v>
      </c>
      <c r="D82" s="138">
        <f>SUM(D83:D86)</f>
        <v>252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252</v>
      </c>
      <c r="D84" s="197">
        <v>252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5166</v>
      </c>
      <c r="D87" s="134">
        <f>SUM(D88:D92)+D96</f>
        <v>5166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3708</v>
      </c>
      <c r="D89" s="197">
        <v>3708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208</v>
      </c>
      <c r="D90" s="197">
        <v>208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722</v>
      </c>
      <c r="D91" s="197">
        <v>722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175</v>
      </c>
      <c r="D92" s="138">
        <f>SUM(D93:D95)</f>
        <v>175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172</v>
      </c>
      <c r="D95" s="197">
        <v>172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353</v>
      </c>
      <c r="D96" s="197">
        <v>353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31</v>
      </c>
      <c r="D97" s="197">
        <v>31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5723</v>
      </c>
      <c r="D98" s="433">
        <f>D87+D82+D77+D73+D97</f>
        <v>5723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28576</v>
      </c>
      <c r="D99" s="427">
        <f>D98+D70+D68</f>
        <v>5723</v>
      </c>
      <c r="E99" s="427">
        <f>E98+E70+E68</f>
        <v>22853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44768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5" sqref="F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38220</v>
      </c>
      <c r="D27" s="456">
        <f t="shared" si="2"/>
        <v>0</v>
      </c>
      <c r="E27" s="456">
        <f t="shared" si="2"/>
        <v>0</v>
      </c>
      <c r="F27" s="456">
        <f t="shared" si="2"/>
        <v>8</v>
      </c>
      <c r="G27" s="456">
        <f t="shared" si="2"/>
        <v>0</v>
      </c>
      <c r="H27" s="456">
        <f t="shared" si="2"/>
        <v>0</v>
      </c>
      <c r="I27" s="457">
        <f t="shared" si="0"/>
        <v>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44768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00" t="s">
        <v>1001</v>
      </c>
      <c r="C35" s="700"/>
      <c r="D35" s="700"/>
      <c r="E35" s="700"/>
      <c r="F35" s="700"/>
      <c r="G35" s="700"/>
      <c r="H35" s="700"/>
      <c r="I35" s="700"/>
    </row>
    <row r="36" spans="1:9" s="116" customFormat="1" ht="15.75" customHeight="1">
      <c r="A36" s="695"/>
      <c r="B36" s="700"/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1002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3"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E35"/>
    <mergeCell ref="F35:I35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2022-03-30T07:54:34Z</cp:lastPrinted>
  <dcterms:created xsi:type="dcterms:W3CDTF">2006-09-16T00:00:00Z</dcterms:created>
  <dcterms:modified xsi:type="dcterms:W3CDTF">2022-08-01T09:40:10Z</dcterms:modified>
  <cp:category/>
  <cp:version/>
  <cp:contentType/>
  <cp:contentStatus/>
</cp:coreProperties>
</file>