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<sst xmlns="http://schemas.openxmlformats.org/spreadsheetml/2006/main" count="1854" uniqueCount="661">
  <si>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</si>
  <si>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</si>
  <si>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</si>
  <si>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</si>
  <si>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</si>
  <si>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</si>
  <si>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</si>
  <si>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</si>
  <si>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</si>
  <si>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</si>
  <si>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</si>
  <si>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</si>
  <si>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</si>
  <si>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</si>
  <si>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</si>
  <si>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</si>
  <si>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</si>
  <si>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</si>
  <si>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</si>
  <si>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</si>
  <si>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</si>
  <si>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</si>
  <si>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</si>
  <si>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</si>
  <si>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</si>
  <si>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</si>
  <si>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</si>
  <si>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</si>
  <si>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</si>
  <si>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</si>
  <si>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</si>
  <si>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</si>
  <si>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</si>
  <si>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</si>
  <si>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</si>
  <si>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</si>
  <si>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</si>
  <si>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</si>
  <si>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</si>
  <si>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</si>
  <si>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</si>
  <si>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</si>
  <si>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</si>
  <si>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</si>
  <si>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</si>
  <si>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</si>
  <si>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</si>
  <si>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</si>
  <si>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</si>
  <si>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</si>
  <si>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</si>
  <si>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</si>
  <si>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</si>
  <si>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</si>
  <si>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</si>
  <si>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</si>
  <si>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</si>
  <si>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</si>
  <si>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</si>
  <si>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</si>
  <si>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</si>
  <si>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</si>
  <si>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</si>
  <si>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</si>
  <si>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</si>
  <si>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</si>
  <si>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</si>
  <si>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</si>
  <si>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</si>
  <si>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</si>
  <si>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</si>
  <si>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</si>
  <si>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</si>
  <si>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</si>
  <si>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</si>
  <si>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</si>
  <si>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</si>
  <si>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</si>
  <si>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</si>
  <si>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</si>
  <si>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</si>
  <si>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</si>
  <si>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</si>
  <si>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</si>
  <si>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</si>
  <si>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</si>
  <si>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</si>
  <si>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</si>
  <si>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</si>
  <si>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</si>
  <si>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</si>
  <si>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</si>
  <si>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</si>
  <si>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</si>
  <si>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</si>
  <si>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</si>
  <si>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</si>
  <si>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</si>
  <si>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</si>
  <si>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</si>
  <si>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</si>
  <si>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</si>
  <si>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</si>
  <si>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</si>
  <si>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</si>
  <si>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</si>
  <si>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</si>
  <si>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</si>
  <si>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</si>
  <si>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</si>
  <si>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</si>
  <si>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</si>
  <si>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</si>
  <si>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</si>
  <si>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</si>
  <si>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</si>
  <si>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</si>
  <si>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</si>
  <si>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</si>
  <si>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</si>
  <si>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</si>
  <si>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</si>
  <si>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</si>
  <si>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</si>
  <si>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</si>
  <si>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</si>
  <si>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</si>
  <si>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</si>
  <si>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</si>
  <si>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</si>
  <si>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</si>
  <si>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</si>
  <si>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</si>
  <si>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</si>
  <si>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</si>
  <si>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</si>
  <si>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</si>
  <si>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</si>
  <si>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</si>
  <si>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</si>
  <si>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</si>
  <si>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</si>
  <si>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</si>
  <si>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</si>
  <si>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</si>
  <si>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</si>
  <si>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</si>
  <si>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</si>
  <si>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</si>
  <si>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</si>
  <si>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</si>
  <si>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</si>
  <si>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</si>
  <si>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</si>
  <si>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</si>
  <si>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</si>
  <si>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</si>
  <si>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</si>
  <si>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</si>
  <si>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</si>
  <si>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</si>
  <si>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</si>
  <si>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</si>
  <si>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</si>
  <si>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</si>
  <si>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</si>
  <si>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</si>
  <si>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</si>
  <si>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</si>
  <si>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</si>
  <si>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</si>
  <si>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</si>
  <si>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</si>
  <si>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</si>
  <si>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</si>
  <si>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</si>
  <si>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</si>
  <si>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</si>
  <si>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</si>
  <si>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</si>
  <si>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</si>
  <si>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</si>
  <si>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</si>
  <si>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</si>
  <si>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</si>
  <si>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</si>
  <si>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</si>
  <si>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</si>
  <si>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</si>
  <si>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</si>
  <si>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</si>
  <si>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</si>
  <si>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</si>
  <si>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</si>
  <si>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</si>
  <si>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</si>
  <si>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</si>
  <si>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</si>
  <si>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</si>
  <si>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</si>
  <si>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</si>
  <si>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</si>
  <si>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</si>
  <si>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</si>
  <si>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</si>
  <si>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</si>
  <si>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</si>
  <si>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</si>
  <si>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</si>
  <si>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</si>
  <si>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</si>
  <si>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</si>
  <si>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</si>
  <si>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</si>
  <si>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</si>
  <si>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</si>
  <si>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</si>
  <si>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</si>
  <si>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</si>
  <si>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</si>
  <si>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</si>
  <si>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</si>
  <si>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</si>
  <si>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</si>
  <si>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</si>
  <si>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</si>
  <si>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</si>
  <si>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</si>
  <si>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</si>
  <si>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</si>
  <si>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</si>
  <si>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</si>
  <si>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</si>
  <si>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</si>
  <si>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</si>
  <si>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</si>
  <si>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</si>
  <si>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</si>
  <si>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</si>
  <si>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</si>
  <si>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</si>
  <si>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</si>
  <si>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</si>
  <si>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</si>
  <si>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</si>
  <si>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</si>
  <si>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</si>
  <si>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</si>
  <si>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</si>
  <si>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</si>
  <si>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</si>
  <si>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</si>
  <si>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</si>
  <si>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</si>
  <si>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</si>
  <si>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</si>
  <si>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</si>
  <si>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</si>
  <si>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</si>
  <si>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</si>
  <si>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</si>
  <si>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</si>
  <si>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</si>
  <si>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</si>
  <si>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</si>
  <si>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</si>
  <si>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</si>
  <si>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</si>
  <si>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</si>
  <si>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</si>
  <si>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</si>
  <si>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</si>
  <si>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</si>
  <si>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</si>
  <si>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</si>
  <si>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</si>
  <si>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</si>
  <si>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</si>
  <si>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</si>
  <si>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</si>
  <si>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</si>
  <si>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</si>
  <si>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</si>
  <si>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</si>
  <si>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</si>
  <si>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</si>
  <si>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</si>
  <si>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</si>
  <si>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</si>
  <si>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</si>
  <si>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</si>
  <si>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</si>
  <si>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</si>
  <si>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</si>
  <si>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</si>
  <si>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</si>
  <si>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</si>
  <si>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</si>
  <si>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</si>
  <si>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</si>
  <si>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</si>
  <si>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</si>
  <si>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</si>
  <si>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</si>
  <si>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</si>
  <si>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</si>
  <si>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</si>
  <si>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</si>
  <si>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</si>
  <si>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</si>
  <si>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</si>
  <si>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</si>
  <si>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</si>
  <si>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</si>
  <si>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</si>
  <si>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</si>
  <si>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</si>
  <si>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</si>
  <si>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</si>
  <si>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</si>
  <si>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</si>
  <si>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</si>
  <si>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</si>
  <si>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</si>
  <si>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</si>
  <si>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</si>
  <si>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</si>
  <si>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</si>
  <si>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</si>
  <si>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</si>
  <si>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</si>
  <si>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</si>
  <si>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</si>
  <si>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</si>
  <si>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</si>
  <si>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</si>
  <si>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</si>
  <si>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</si>
  <si>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</si>
  <si>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</si>
  <si>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</si>
  <si>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</si>
  <si>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</si>
  <si>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</si>
  <si>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</si>
  <si>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</si>
  <si>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</si>
  <si>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</si>
  <si>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</si>
  <si>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</si>
  <si>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</si>
  <si>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</si>
  <si>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</si>
  <si>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</si>
  <si>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</si>
  <si>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</si>
  <si>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</si>
  <si>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</si>
  <si>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</si>
  <si>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</si>
  <si>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</si>
  <si>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</si>
  <si>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</si>
  <si>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</si>
  <si>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</si>
  <si>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</si>
  <si>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</si>
  <si>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</si>
  <si>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</si>
  <si>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</si>
  <si>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</si>
  <si>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</si>
  <si>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</si>
  <si>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</si>
  <si>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</si>
  <si>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</si>
  <si>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</si>
  <si>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</si>
  <si>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</si>
  <si>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</si>
  <si>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</si>
  <si>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</si>
  <si>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</si>
  <si>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</si>
  <si>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</si>
  <si>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</si>
  <si>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</si>
  <si>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</si>
  <si>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</si>
  <si>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</si>
  <si>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</si>
  <si>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</si>
  <si>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</si>
  <si>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</si>
  <si>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</si>
  <si>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</si>
  <si>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</si>
  <si>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</si>
  <si>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</si>
  <si>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</si>
  <si>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</si>
  <si>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</si>
  <si>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</si>
  <si>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</si>
  <si>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</si>
  <si>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</si>
  <si>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</si>
  <si>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</si>
  <si>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</si>
  <si>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</si>
  <si>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</si>
  <si>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</si>
  <si>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</si>
  <si>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</si>
  <si>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</si>
  <si>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</si>
  <si>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</si>
  <si>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</si>
  <si>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</si>
  <si>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</si>
  <si>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</si>
  <si>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</si>
  <si>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</si>
  <si>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</si>
  <si>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</si>
  <si>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</si>
  <si>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</si>
  <si>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</si>
  <si>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</si>
  <si>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</si>
  <si>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</si>
  <si>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</si>
  <si>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</si>
  <si>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</si>
  <si>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</si>
  <si>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</si>
  <si>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</si>
  <si>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</si>
  <si>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</si>
  <si>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</si>
  <si>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</si>
  <si>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</si>
  <si>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</si>
  <si>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</si>
  <si>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</si>
  <si>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</si>
  <si>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</si>
  <si>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</si>
  <si>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</si>
  <si>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</si>
  <si>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</si>
  <si>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</si>
  <si>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</si>
  <si>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</si>
  <si>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</si>
  <si>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</si>
  <si>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</si>
  <si>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</si>
  <si>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</si>
  <si>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</si>
  <si>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</si>
  <si>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</si>
  <si>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</si>
  <si>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</si>
  <si>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</si>
  <si>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</si>
  <si>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</si>
  <si>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</si>
  <si>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</si>
  <si>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</si>
  <si>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</si>
  <si>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</si>
  <si>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</si>
  <si>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</si>
  <si>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</si>
  <si>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</si>
  <si>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</si>
  <si>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</si>
  <si>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</si>
  <si>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</si>
  <si>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</si>
  <si>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</si>
  <si>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</si>
  <si>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</si>
  <si>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</si>
  <si>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</si>
  <si>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</si>
  <si>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</si>
  <si>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</si>
  <si>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</si>
  <si>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</si>
  <si>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</si>
  <si>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</si>
  <si>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</si>
  <si>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</si>
  <si>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</si>
  <si>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</si>
  <si>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</si>
  <si>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</si>
  <si>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</si>
  <si>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</si>
  <si>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</si>
  <si>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</si>
  <si>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</si>
  <si>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</si>
  <si>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</si>
  <si>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</si>
  <si>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</si>
  <si>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</si>
  <si>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</si>
  <si>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</si>
  <si>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</si>
  <si>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</si>
  <si>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</si>
  <si>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</si>
  <si>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</si>
  <si>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</si>
  <si>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</si>
  <si>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</si>
  <si>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</si>
  <si>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</si>
  <si>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</si>
  <si>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</si>
  <si>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</si>
  <si>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</si>
  <si>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</si>
  <si>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</si>
  <si>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</si>
  <si>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</si>
  <si>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</si>
  <si>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</si>
  <si>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</si>
  <si>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</si>
  <si>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</si>
  <si>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</si>
  <si>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</si>
  <si>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</si>
  <si>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</si>
  <si>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</si>
  <si>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</si>
  <si>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</si>
  <si>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</si>
  <si>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</si>
  <si>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</si>
  <si>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</si>
  <si>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</si>
  <si>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</si>
  <si>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</si>
  <si>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</si>
  <si>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</si>
  <si>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</si>
  <si>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</si>
  <si>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</si>
  <si>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</si>
  <si>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</si>
  <si>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</si>
  <si>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</si>
  <si>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</si>
  <si>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</si>
  <si>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</si>
  <si>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</si>
  <si>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</si>
  <si>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</si>
  <si>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</si>
  <si>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</si>
  <si>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</si>
  <si>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</si>
  <si>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</si>
  <si>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</si>
  <si>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</si>
  <si>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</si>
  <si>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</si>
  <si>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</si>
  <si>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</si>
  <si>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</si>
  <si>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</si>
  <si>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</si>
  <si>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</si>
  <si>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</si>
  <si>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</si>
  <si>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</si>
  <si>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</si>
  <si>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</si>
  <si>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</si>
  <si>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</si>
  <si>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</si>
  <si>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</si>
  <si>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</si>
  <si>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</si>
  <si>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</si>
  <si>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</si>
  <si>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</si>
  <si>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</si>
  <si>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</si>
  <si>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</si>
  <si>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</si>
  <si>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</si>
  <si>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</si>
  <si>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</si>
  <si>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</si>
  <si>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</si>
  <si>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</si>
  <si>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</si>
  <si>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</si>
  <si>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</si>
  <si>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</si>
  <si>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</si>
  <si>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</si>
  <si>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</si>
  <si>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</si>
  <si>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</si>
  <si>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</si>
  <si>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</si>
  <si>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</si>
  <si>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</si>
  <si>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</si>
  <si>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</si>
  <si>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</si>
  <si>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</si>
  <si>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</si>
  <si>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</si>
  <si>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</si>
  <si>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</si>
  <si>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</si>
  <si>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</si>
  <si>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</si>
  <si>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</si>
  <si>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</si>
  <si>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</si>
  <si>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</si>
  <si>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</si>
  <si>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</si>
  <si>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</si>
  <si>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</si>
  <si>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</si>
  <si>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</si>
  <si>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</si>
  <si>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</si>
  <si>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</si>
  <si>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</si>
  <si>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</si>
  <si>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</si>
  <si>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</si>
  <si>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</si>
  <si>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</si>
  <si>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</si>
  <si>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</si>
  <si>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</si>
  <si>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</si>
  <si>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</si>
  <si>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</si>
  <si>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</si>
  <si>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</si>
  <si>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</si>
  <si>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</si>
  <si>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</si>
  <si>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</si>
  <si>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</si>
  <si>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</si>
  <si>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>счетоводно предприятие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</si>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</sst>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44708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ФИСКОНСУЛТИНГ ООД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659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1">
      <selection activeCell="B103" sqref="B103:E10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10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-59964</v>
      </c>
      <c r="H28" s="334">
        <f>SUM(H29:H31)</f>
        <v>-59252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-59964</v>
      </c>
      <c r="H30" s="118">
        <v>-59252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-7</v>
      </c>
      <c r="H33" s="118">
        <v>-712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-59971</v>
      </c>
      <c r="H34" s="336">
        <f>H28+H32+H33</f>
        <v>-59964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3716</v>
      </c>
      <c r="H37" s="338">
        <f>H26+H18+H34</f>
        <v>3723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12</v>
      </c>
      <c r="D56" s="340">
        <f>D20+D21+D22+D28+D33+D46+D52+D54+D55</f>
        <v>12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888</v>
      </c>
      <c r="H61" s="334">
        <f>SUM(H62:H68)</f>
        <v>877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275</v>
      </c>
      <c r="H63" s="118">
        <v>251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611</v>
      </c>
      <c r="H64" s="118">
        <v>626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</v>
      </c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/>
    </row>
    <row r="69" spans="1:8" ht="15.75">
      <c r="A69" s="66" t="s">
        <v>210</v>
      </c>
      <c r="B69" s="68" t="s">
        <v>211</v>
      </c>
      <c r="C69" s="119">
        <v>774</v>
      </c>
      <c r="D69" s="118">
        <v>774</v>
      </c>
      <c r="E69" s="123" t="s">
        <v>79</v>
      </c>
      <c r="F69" s="69" t="s">
        <v>216</v>
      </c>
      <c r="G69" s="119">
        <v>273</v>
      </c>
      <c r="H69" s="118">
        <v>273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v>47</v>
      </c>
      <c r="H70" s="118">
        <v>47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1208</v>
      </c>
      <c r="H71" s="336">
        <f>H59+H60+H61+H69+H70</f>
        <v>1197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100</v>
      </c>
      <c r="D73" s="118">
        <v>100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</v>
      </c>
      <c r="D75" s="118">
        <v>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877</v>
      </c>
      <c r="D76" s="336">
        <f>SUM(D68:D75)</f>
        <v>878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1208</v>
      </c>
      <c r="H79" s="338">
        <f>H71+H73+H75+H77</f>
        <v>1197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4013</v>
      </c>
      <c r="D84" s="118">
        <v>4006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4013</v>
      </c>
      <c r="D85" s="336">
        <f>D84+D83+D79</f>
        <v>4006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</v>
      </c>
      <c r="D88" s="118">
        <v>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20</v>
      </c>
      <c r="D89" s="118">
        <v>20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22</v>
      </c>
      <c r="D92" s="336">
        <f>SUM(D88:D91)</f>
        <v>24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4912</v>
      </c>
      <c r="D94" s="340">
        <f>D65+D76+D85+D92+D93</f>
        <v>4908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4924</v>
      </c>
      <c r="D95" s="342">
        <f>D94+D56</f>
        <v>4920</v>
      </c>
      <c r="E95" s="150" t="s">
        <v>605</v>
      </c>
      <c r="F95" s="257" t="s">
        <v>268</v>
      </c>
      <c r="G95" s="341">
        <f>G37+G40+G56+G79</f>
        <v>4924</v>
      </c>
      <c r="H95" s="342">
        <f>H37+H40+H56+H79</f>
        <v>4920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44708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ФИСКОНСУЛТИНГ 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B52" sqref="B52:H5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>
        <v>302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11</v>
      </c>
      <c r="D13" s="238">
        <v>229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</v>
      </c>
      <c r="D15" s="238">
        <v>196</v>
      </c>
      <c r="E15" s="166" t="s">
        <v>79</v>
      </c>
      <c r="F15" s="161" t="s">
        <v>289</v>
      </c>
      <c r="G15" s="237"/>
      <c r="H15" s="238">
        <v>1</v>
      </c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>
        <v>-757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>
        <v>56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12</v>
      </c>
      <c r="D22" s="367">
        <f>SUM(D12:D18)+D19</f>
        <v>26</v>
      </c>
      <c r="E22" s="116" t="s">
        <v>309</v>
      </c>
      <c r="F22" s="158" t="s">
        <v>310</v>
      </c>
      <c r="G22" s="237">
        <v>6</v>
      </c>
      <c r="H22" s="238">
        <v>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</v>
      </c>
      <c r="D25" s="238">
        <v>7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6</v>
      </c>
      <c r="H27" s="367">
        <f>SUM(H22:H26)</f>
        <v>6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</v>
      </c>
      <c r="D29" s="367">
        <f>SUM(D25:D28)</f>
        <v>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13</v>
      </c>
      <c r="D31" s="373">
        <f>D29+D22</f>
        <v>33</v>
      </c>
      <c r="E31" s="172" t="s">
        <v>521</v>
      </c>
      <c r="F31" s="187" t="s">
        <v>331</v>
      </c>
      <c r="G31" s="174">
        <f>G16+G18+G27</f>
        <v>6</v>
      </c>
      <c r="H31" s="175">
        <f>H16+H18+H27</f>
        <v>7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7</v>
      </c>
      <c r="H33" s="367">
        <f>IF((D31-H31)&gt;0,D31-H31,0)</f>
        <v>26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13</v>
      </c>
      <c r="D36" s="375">
        <f>D31-D34+D35</f>
        <v>33</v>
      </c>
      <c r="E36" s="183" t="s">
        <v>346</v>
      </c>
      <c r="F36" s="177" t="s">
        <v>347</v>
      </c>
      <c r="G36" s="188">
        <f>G35-G34+G31</f>
        <v>6</v>
      </c>
      <c r="H36" s="189">
        <f>H35-H34+H31</f>
        <v>7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7</v>
      </c>
      <c r="H37" s="175">
        <f>IF((D36-H36)&gt;0,D36-H36,0)</f>
        <v>26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2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2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7</v>
      </c>
      <c r="H42" s="165">
        <f>IF(H37&gt;0,IF(D38+H37&lt;0,0,D38+H37),IF(D37-D38&lt;0,D38-D37,0))</f>
        <v>28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7</v>
      </c>
      <c r="H44" s="189">
        <f>IF(D42=0,IF(H42-H43&gt;0,H42-H43+D43,0),IF(D42-D43&lt;0,D43-D42+H43,0))</f>
        <v>28</v>
      </c>
    </row>
    <row r="45" spans="1:8" ht="16.5" thickBot="1">
      <c r="A45" s="191" t="s">
        <v>371</v>
      </c>
      <c r="B45" s="192" t="s">
        <v>372</v>
      </c>
      <c r="C45" s="368">
        <f>C36+C38+C42</f>
        <v>13</v>
      </c>
      <c r="D45" s="369">
        <f>D36+D38+D42</f>
        <v>35</v>
      </c>
      <c r="E45" s="191" t="s">
        <v>373</v>
      </c>
      <c r="F45" s="193" t="s">
        <v>374</v>
      </c>
      <c r="G45" s="368">
        <f>G42+G36</f>
        <v>13</v>
      </c>
      <c r="H45" s="369">
        <f>H42+H36</f>
        <v>35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44708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ФИСКОНСУЛТИНГ 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40">
      <selection activeCell="B77" sqref="B7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>
        <v>1612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</v>
      </c>
      <c r="D12" s="118">
        <v>-1274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/>
      <c r="D14" s="118"/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</v>
      </c>
      <c r="D20" s="118">
        <v>-279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-2</v>
      </c>
      <c r="D21" s="397">
        <f>SUM(D11:D20)</f>
        <v>57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</v>
      </c>
      <c r="D44" s="228">
        <f>D43+D33+D21</f>
        <v>59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24</v>
      </c>
      <c r="D45" s="230">
        <v>44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22</v>
      </c>
      <c r="D46" s="232">
        <f>D45+D44</f>
        <v>103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22</v>
      </c>
      <c r="D47" s="219">
        <v>44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44708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ФИСКОНСУЛТИНГ 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3">
      <selection activeCell="B47" sqref="B46:E47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-59964</v>
      </c>
      <c r="K13" s="323"/>
      <c r="L13" s="322">
        <f>SUM(C13:K13)</f>
        <v>3723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-59964</v>
      </c>
      <c r="K17" s="391">
        <f t="shared" si="2"/>
        <v>0</v>
      </c>
      <c r="L17" s="322">
        <f t="shared" si="1"/>
        <v>3723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-7</v>
      </c>
      <c r="K18" s="323"/>
      <c r="L18" s="322">
        <f t="shared" si="1"/>
        <v>-7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0</v>
      </c>
      <c r="J31" s="391">
        <f t="shared" si="6"/>
        <v>-59971</v>
      </c>
      <c r="K31" s="391">
        <f t="shared" si="6"/>
        <v>0</v>
      </c>
      <c r="L31" s="322">
        <f t="shared" si="1"/>
        <v>3716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0</v>
      </c>
      <c r="J34" s="325">
        <f t="shared" si="7"/>
        <v>-59971</v>
      </c>
      <c r="K34" s="325">
        <f t="shared" si="7"/>
        <v>0</v>
      </c>
      <c r="L34" s="389">
        <f t="shared" si="1"/>
        <v>3716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44708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ФИСКОНСУЛТИНГ 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4924</v>
      </c>
      <c r="D6" s="413">
        <f aca="true" t="shared" si="0" ref="D6:D15">C6-E6</f>
        <v>0</v>
      </c>
      <c r="E6" s="412">
        <f>'1-Баланс'!G95</f>
        <v>4924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3716</v>
      </c>
      <c r="D7" s="413">
        <f t="shared" si="0"/>
        <v>-48736</v>
      </c>
      <c r="E7" s="412">
        <f>'1-Баланс'!G18</f>
        <v>52452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-7</v>
      </c>
      <c r="D8" s="413">
        <f t="shared" si="0"/>
        <v>0</v>
      </c>
      <c r="E8" s="412">
        <f>ABS('2-Отчет за доходите'!C44)-ABS('2-Отчет за доходите'!G44)</f>
        <v>-7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24</v>
      </c>
      <c r="D9" s="413">
        <f t="shared" si="0"/>
        <v>0</v>
      </c>
      <c r="E9" s="412">
        <f>'3-Отчет за паричния поток'!C45</f>
        <v>24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22</v>
      </c>
      <c r="D10" s="413">
        <f t="shared" si="0"/>
        <v>0</v>
      </c>
      <c r="E10" s="412">
        <f>'3-Отчет за паричния поток'!C46</f>
        <v>22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3716</v>
      </c>
      <c r="D11" s="413">
        <f t="shared" si="0"/>
        <v>0</v>
      </c>
      <c r="E11" s="412">
        <f>'4-Отчет за собствения капитал'!L34</f>
        <v>3716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-0.001883745963401507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-0.005794701986754967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-0.001421608448415922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0.46153846153846156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4.066225165562914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4.066225165562914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3.3402317880794703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0.018211920529801324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0.3250807319698601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0.24532900081234768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0.00026910656620021526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0.16666666666666666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1208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774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100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877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4013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4013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20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22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4912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4924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-59964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-59964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-7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-59971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3716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888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275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611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273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47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1208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1208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4924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11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12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13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13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13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7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7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7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7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0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24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22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22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-59964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-59964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-7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-59971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-59971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3723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3723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-7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3716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3716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2016-09-14T10:20:26Z</cp:lastPrinted>
  <dcterms:created xsi:type="dcterms:W3CDTF">2006-09-16T00:00:00Z</dcterms:created>
  <dcterms:modified xsi:type="dcterms:W3CDTF">2022-06-06T16:04:03Z</dcterms:modified>
  <cp:category/>
  <cp:version/>
  <cp:contentType/>
  <cp:contentStatus/>
</cp:coreProperties>
</file>