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91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8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  <sheet name="Справка 5" sheetId="12" r:id="rId12"/>
    <sheet name="Справка 6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<sst xmlns="http://schemas.openxmlformats.org/spreadsheetml/2006/main" count="4318" uniqueCount="1000">
  <si>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</si>
  <si>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</si>
  <si>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</si>
  <si>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</si>
  <si>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</si>
  <si>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</si>
  <si>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</si>
  <si>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</si>
  <si>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</si>
  <si>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</si>
  <si>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</si>
  <si>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</si>
  <si>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</si>
  <si>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</si>
  <si>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</si>
  <si>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</si>
  <si>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</si>
  <si>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</si>
  <si>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</si>
  <si>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</si>
  <si>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</si>
  <si>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</si>
  <si>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</si>
  <si>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</si>
  <si>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</si>
  <si>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</si>
  <si>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</si>
  <si>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</si>
  <si>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</si>
  <si>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</si>
  <si>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</si>
  <si>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</si>
  <si>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</si>
  <si>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</si>
  <si>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</si>
  <si>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</si>
  <si>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</si>
  <si>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</si>
  <si>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</si>
  <si>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</si>
  <si>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</si>
  <si>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</si>
  <si>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</si>
  <si>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</si>
  <si>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</si>
  <si>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</si>
  <si>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</si>
  <si>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</si>
  <si>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</si>
  <si>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</si>
  <si>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</si>
  <si>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</si>
  <si>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</si>
  <si>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</si>
  <si>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</si>
  <si>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</si>
  <si>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</si>
  <si>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</si>
  <si>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</si>
  <si>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</si>
  <si>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</si>
  <si>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</si>
  <si>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</si>
  <si>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</si>
  <si>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</si>
  <si>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</si>
  <si>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</si>
  <si>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</si>
  <si>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</si>
  <si>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</si>
  <si>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</si>
  <si>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</si>
  <si>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</si>
  <si>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</si>
  <si>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</si>
  <si>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</si>
  <si>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</si>
  <si>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</si>
  <si>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</si>
  <si>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</si>
  <si>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</si>
  <si>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</si>
  <si>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</si>
  <si>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</si>
  <si>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</si>
  <si>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</si>
  <si>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</si>
  <si>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</si>
  <si>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</si>
  <si>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</si>
  <si>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</si>
  <si>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</si>
  <si>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</si>
  <si>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</si>
  <si>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</si>
  <si>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</si>
  <si>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</si>
  <si>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</si>
  <si>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</si>
  <si>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</si>
  <si>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</si>
  <si>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</si>
  <si>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</si>
  <si>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</si>
  <si>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</si>
  <si>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</si>
  <si>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</si>
  <si>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</si>
  <si>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</si>
  <si>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</si>
  <si>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</si>
  <si>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</si>
  <si>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</si>
  <si>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</si>
  <si>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</si>
  <si>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</si>
  <si>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</si>
  <si>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</si>
  <si>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</si>
  <si>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</si>
  <si>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</si>
  <si>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</si>
  <si>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</si>
  <si>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</si>
  <si>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</si>
  <si>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</si>
  <si>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</si>
  <si>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</si>
  <si>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</si>
  <si>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</si>
  <si>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</si>
  <si>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</si>
  <si>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</si>
  <si>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</si>
  <si>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</si>
  <si>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</si>
  <si>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</si>
  <si>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</si>
  <si>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</si>
  <si>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</si>
  <si>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</si>
  <si>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</si>
  <si>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</si>
  <si>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</si>
  <si>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</si>
  <si>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</si>
  <si>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</si>
  <si>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</si>
  <si>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</si>
  <si>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</si>
  <si>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</si>
  <si>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</si>
  <si>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</si>
  <si>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</si>
  <si>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</si>
  <si>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</si>
  <si>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</si>
  <si>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</si>
  <si>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</si>
  <si>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</si>
  <si>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</si>
  <si>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</si>
  <si>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</si>
  <si>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</si>
  <si>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</si>
  <si>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</si>
  <si>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</si>
  <si>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</si>
  <si>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</si>
  <si>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</si>
  <si>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</si>
  <si>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</si>
  <si>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</si>
  <si>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</si>
  <si>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</si>
  <si>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</si>
  <si>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</si>
  <si>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</si>
  <si>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</si>
  <si>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</si>
  <si>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</si>
  <si>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</si>
  <si>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</si>
  <si>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</si>
  <si>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</si>
  <si>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</si>
  <si>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</si>
  <si>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</si>
  <si>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</si>
  <si>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</si>
  <si>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</si>
  <si>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</si>
  <si>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</si>
  <si>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</si>
  <si>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</si>
  <si>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</si>
  <si>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</si>
  <si>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</si>
  <si>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</si>
  <si>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</si>
  <si>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</si>
  <si>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</si>
  <si>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</si>
  <si>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</si>
  <si>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</si>
  <si>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</si>
  <si>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</si>
  <si>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</si>
  <si>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</si>
  <si>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</si>
  <si>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</si>
  <si>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</si>
  <si>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</si>
  <si>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</si>
  <si>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</si>
  <si>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</si>
  <si>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</si>
  <si>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</si>
  <si>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</si>
  <si>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</si>
  <si>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</si>
  <si>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</si>
  <si>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</si>
  <si>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</si>
  <si>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</si>
  <si>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</si>
  <si>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</si>
  <si>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</si>
  <si>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</si>
  <si>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</si>
  <si>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</si>
  <si>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</si>
  <si>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</si>
  <si>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</si>
  <si>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</si>
  <si>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</si>
  <si>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</si>
  <si>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</si>
  <si>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</si>
  <si>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</si>
  <si>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</si>
  <si>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</si>
  <si>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</si>
  <si>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</si>
  <si>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</si>
  <si>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</si>
  <si>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</si>
  <si>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</si>
  <si>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</si>
  <si>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</si>
  <si>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</si>
  <si>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</si>
  <si>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</si>
  <si>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</si>
  <si>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</si>
  <si>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</si>
  <si>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</si>
  <si>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</si>
  <si>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</si>
  <si>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</si>
  <si>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</si>
  <si>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</si>
  <si>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</si>
  <si>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</si>
  <si>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</si>
  <si>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</si>
  <si>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</si>
  <si>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</si>
  <si>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</si>
  <si>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</si>
  <si>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</si>
  <si>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</si>
  <si>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</si>
  <si>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</si>
  <si>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</si>
  <si>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</si>
  <si>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</si>
  <si>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</si>
  <si>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</si>
  <si>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</si>
  <si>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</si>
  <si>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</si>
  <si>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</si>
  <si>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</si>
  <si>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</si>
  <si>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</si>
  <si>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</si>
  <si>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</si>
  <si>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</si>
  <si>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</si>
  <si>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</si>
  <si>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</si>
  <si>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</si>
  <si>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</si>
  <si>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</si>
  <si>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</si>
  <si>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</si>
  <si>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</si>
  <si>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</si>
  <si>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</si>
  <si>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</si>
  <si>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</si>
  <si>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</si>
  <si>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</si>
  <si>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</si>
  <si>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</si>
  <si>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</si>
  <si>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</si>
  <si>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</si>
  <si>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</si>
  <si>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</si>
  <si>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</si>
  <si>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</si>
  <si>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</si>
  <si>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</si>
  <si>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</si>
  <si>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</si>
  <si>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</si>
  <si>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</si>
  <si>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</si>
  <si>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</si>
  <si>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</si>
  <si>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</si>
  <si>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</si>
  <si>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</si>
  <si>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</si>
  <si>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</si>
  <si>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</si>
  <si>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</si>
  <si>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</si>
  <si>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</si>
  <si>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</si>
  <si>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</si>
  <si>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</si>
  <si>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</si>
  <si>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</si>
  <si>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</si>
  <si>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</si>
  <si>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</si>
  <si>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</si>
  <si>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</si>
  <si>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</si>
  <si>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</si>
  <si>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</si>
  <si>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</si>
  <si>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</si>
  <si>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</si>
  <si>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</si>
  <si>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</si>
  <si>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</si>
  <si>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</si>
  <si>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</si>
  <si>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</si>
  <si>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</si>
  <si>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</si>
  <si>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</si>
  <si>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</si>
  <si>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</si>
  <si>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</si>
  <si>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</si>
  <si>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</si>
  <si>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</si>
  <si>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</si>
  <si>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</si>
  <si>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</si>
  <si>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</si>
  <si>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</si>
  <si>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</si>
  <si>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</si>
  <si>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</si>
  <si>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</si>
  <si>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</si>
  <si>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</si>
  <si>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</si>
  <si>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</si>
  <si>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</si>
  <si>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</si>
  <si>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</si>
  <si>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</si>
  <si>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</si>
  <si>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</si>
  <si>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</si>
  <si>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</si>
  <si>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</si>
  <si>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</si>
  <si>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</si>
  <si>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</si>
  <si>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</si>
  <si>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</si>
  <si>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</si>
  <si>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</si>
  <si>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</si>
  <si>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</si>
  <si>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</si>
  <si>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</si>
  <si>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</si>
  <si>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</si>
  <si>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</si>
  <si>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</si>
  <si>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</si>
  <si>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</si>
  <si>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</si>
  <si>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</si>
  <si>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</si>
  <si>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</si>
  <si>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</si>
  <si>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</si>
  <si>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</si>
  <si>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</si>
  <si>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</si>
  <si>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</si>
  <si>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</si>
  <si>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</si>
  <si>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</si>
  <si>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</si>
  <si>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</si>
  <si>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</si>
  <si>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</si>
  <si>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</si>
  <si>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</si>
  <si>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</si>
  <si>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</si>
  <si>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</si>
  <si>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</si>
  <si>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</si>
  <si>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</si>
  <si>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</si>
  <si>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</si>
  <si>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</si>
  <si>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</si>
  <si>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</si>
  <si>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</si>
  <si>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</si>
  <si>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</si>
  <si>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</si>
  <si>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</si>
  <si>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</si>
  <si>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</si>
  <si>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</si>
  <si>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</si>
  <si>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</si>
  <si>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</si>
  <si>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</si>
  <si>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</si>
  <si>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</si>
  <si>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</si>
  <si>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</si>
  <si>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</si>
  <si>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</si>
  <si>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</si>
  <si>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</si>
  <si>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</si>
  <si>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</si>
  <si>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</si>
  <si>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</si>
  <si>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</si>
  <si>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</si>
  <si>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</si>
  <si>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</si>
  <si>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</si>
  <si>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</si>
  <si>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</si>
  <si>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</si>
  <si>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</si>
  <si>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</si>
  <si>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</si>
  <si>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</si>
  <si>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</si>
  <si>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</si>
  <si>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</si>
  <si>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</si>
  <si>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</si>
  <si>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</si>
  <si>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</si>
  <si>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</si>
  <si>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</si>
  <si>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</si>
  <si>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</si>
  <si>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</si>
  <si>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</si>
  <si>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</si>
  <si>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</si>
  <si>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</si>
  <si>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</si>
  <si>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</si>
  <si>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</si>
  <si>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</si>
  <si>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</si>
  <si>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</si>
  <si>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</si>
  <si>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</si>
  <si>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</si>
  <si>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</si>
  <si>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</si>
  <si>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</si>
  <si>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</si>
  <si>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</si>
  <si>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</si>
  <si>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</si>
  <si>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</si>
  <si>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</si>
  <si>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</si>
  <si>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</si>
  <si>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</si>
  <si>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</si>
  <si>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</si>
  <si>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</si>
  <si>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</si>
  <si>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</si>
  <si>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</si>
  <si>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</si>
  <si>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</si>
  <si>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</si>
  <si>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</si>
  <si>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</si>
  <si>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</si>
  <si>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</si>
  <si>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</si>
  <si>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</si>
  <si>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</si>
  <si>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</si>
  <si>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</si>
  <si>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</si>
  <si>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</si>
  <si>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</si>
  <si>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</si>
  <si>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</si>
  <si>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</si>
  <si>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</si>
  <si>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</si>
  <si>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</si>
  <si>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</si>
  <si>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</si>
  <si>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</si>
  <si>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</si>
  <si>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</si>
  <si>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</si>
  <si>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</si>
  <si>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</si>
  <si>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</si>
  <si>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</si>
  <si>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</si>
  <si>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</si>
  <si>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</si>
  <si>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</si>
  <si>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</si>
  <si>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</si>
  <si>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</si>
  <si>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</si>
  <si>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</si>
  <si>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</si>
  <si>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</si>
  <si>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</si>
  <si>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</si>
  <si>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</si>
  <si>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</si>
  <si>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</si>
  <si>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</si>
  <si>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</si>
  <si>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</si>
  <si>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</si>
  <si>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</si>
  <si>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</si>
  <si>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</si>
  <si>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</si>
  <si>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</si>
  <si>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</si>
  <si>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</si>
  <si>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</si>
  <si>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</si>
  <si>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</si>
  <si>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</si>
  <si>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</si>
  <si>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</si>
  <si>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</si>
  <si>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</si>
  <si>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</si>
  <si>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</si>
  <si>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</si>
  <si>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</si>
  <si>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</si>
  <si>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</si>
  <si>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</si>
  <si>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</si>
  <si>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</si>
  <si>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</si>
  <si>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</si>
  <si>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</si>
  <si>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</si>
  <si>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</si>
  <si>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</si>
  <si>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</si>
  <si>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</si>
  <si>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</si>
  <si>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</si>
  <si>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</si>
  <si>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</si>
  <si>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</si>
  <si>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</si>
  <si>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</si>
  <si>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</si>
  <si>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</si>
  <si>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</si>
  <si>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</si>
  <si>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</si>
  <si>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</si>
  <si>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</si>
  <si>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</si>
  <si>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</si>
  <si>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</si>
  <si>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</si>
  <si>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</si>
  <si>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</si>
  <si>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</si>
  <si>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</si>
  <si>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</si>
  <si>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</si>
  <si>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</si>
  <si>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</si>
  <si>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</si>
  <si>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</si>
  <si>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</si>
  <si>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</si>
  <si>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</si>
  <si>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</si>
  <si>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</si>
  <si>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</si>
  <si>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</si>
  <si>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</si>
  <si>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</si>
  <si>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</si>
  <si>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</si>
  <si>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</si>
  <si>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</si>
  <si>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</si>
  <si>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</si>
  <si>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</si>
  <si>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</si>
  <si>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</si>
  <si>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</si>
  <si>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</si>
  <si>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</si>
  <si>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</si>
  <si>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</si>
  <si>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</si>
  <si>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</si>
  <si>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</si>
  <si>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</si>
  <si>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</si>
  <si>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</si>
  <si>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</si>
  <si>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</si>
  <si>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</si>
  <si>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</si>
  <si>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</si>
  <si>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</si>
  <si>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</si>
  <si>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</si>
  <si>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</si>
  <si>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</si>
  <si>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</si>
  <si>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</si>
  <si>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</si>
  <si>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</si>
  <si>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</si>
  <si>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</si>
  <si>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</si>
  <si>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</si>
  <si>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</si>
  <si>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</si>
  <si>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</si>
  <si>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</si>
  <si>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</si>
  <si>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</si>
  <si>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</si>
  <si>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</si>
  <si>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</si>
  <si>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</si>
  <si>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</si>
  <si>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</si>
  <si>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</si>
  <si>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</si>
  <si>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</si>
  <si>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</si>
  <si>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</si>
  <si>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</si>
  <si>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</si>
  <si>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</si>
  <si>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</si>
  <si>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</si>
  <si>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</si>
  <si>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</si>
  <si>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</si>
  <si>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</si>
  <si>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</si>
  <si>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</si>
  <si>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</si>
  <si>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</si>
  <si>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</si>
  <si>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</si>
  <si>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</si>
  <si>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</si>
  <si>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</si>
  <si>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</si>
  <si>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</si>
  <si>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</si>
  <si>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</si>
  <si>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</si>
  <si>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</si>
  <si>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</si>
  <si>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</si>
  <si>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</si>
  <si>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</si>
  <si>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</si>
  <si>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</si>
  <si>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</si>
  <si>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</si>
  <si>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</si>
  <si>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</si>
  <si>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</si>
  <si>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</si>
  <si>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</si>
  <si>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</si>
  <si>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</si>
  <si>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</si>
  <si>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</si>
  <si>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</si>
  <si>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</si>
  <si>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</si>
  <si>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</si>
  <si>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</si>
  <si>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</si>
  <si>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</si>
  <si>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</si>
  <si>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</si>
  <si>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</si>
  <si>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</si>
  <si>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</si>
  <si>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</si>
  <si>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</si>
  <si>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</si>
  <si>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</si>
  <si>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</si>
  <si>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</si>
  <si>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</si>
  <si>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</si>
  <si>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</si>
  <si>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</si>
  <si>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</si>
  <si>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</si>
  <si>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</si>
  <si>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</si>
  <si>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</si>
  <si>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</si>
  <si>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</si>
  <si>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</si>
  <si>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</si>
  <si>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</si>
  <si>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</si>
  <si>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</si>
  <si>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</si>
  <si>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</si>
  <si>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</si>
  <si>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</si>
  <si>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</si>
  <si>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</si>
  <si>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</si>
  <si>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</si>
  <si>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</si>
  <si>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</si>
  <si>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</si>
  <si>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</si>
  <si>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</si>
  <si>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</si>
  <si>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</si>
  <si>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</si>
  <si>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</si>
  <si>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</si>
  <si>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</si>
  <si>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</si>
  <si>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</si>
  <si>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</si>
  <si>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</si>
  <si>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</si>
  <si>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</si>
  <si>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</si>
  <si>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</si>
  <si>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</si>
  <si>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</si>
  <si>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</si>
  <si>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</si>
  <si>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</si>
  <si>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</si>
  <si>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</si>
  <si>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</si>
  <si>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</si>
  <si>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</si>
  <si>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</si>
  <si>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</si>
  <si>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</si>
  <si>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</si>
  <si>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</si>
  <si>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</si>
  <si>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</si>
  <si>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</si>
  <si>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</si>
  <si>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</si>
  <si>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</si>
  <si>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</si>
  <si>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</si>
  <si>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</si>
  <si>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</si>
  <si>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</si>
  <si>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</si>
  <si>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</si>
  <si>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</si>
  <si>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</si>
  <si>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</si>
  <si>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</si>
  <si>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</si>
  <si>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</si>
  <si>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</si>
  <si>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</si>
  <si>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</si>
  <si>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</si>
  <si>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</si>
  <si>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</si>
  <si>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</si>
  <si>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</si>
  <si>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</si>
  <si>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</si>
  <si>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</si>
  <si>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</si>
  <si>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</si>
  <si>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</si>
  <si>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</si>
  <si>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</si>
  <si>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</si>
  <si>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</si>
  <si>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</si>
  <si>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</si>
  <si>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</si>
  <si>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</si>
  <si>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</si>
  <si>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</si>
  <si>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</si>
  <si>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</si>
  <si>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</si>
  <si>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</si>
  <si>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</si>
  <si>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</si>
  <si>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</si>
  <si>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</si>
  <si>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</si>
  <si>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</si>
  <si>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</si>
  <si>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</si>
  <si>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</si>
  <si>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</si>
  <si>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</si>
  <si>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</si>
  <si>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</si>
  <si>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</si>
  <si>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</si>
  <si>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</si>
  <si>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</si>
  <si>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</si>
  <si>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</si>
  <si>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</si>
  <si>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</si>
  <si>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</si>
  <si>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</si>
  <si>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</si>
  <si>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</si>
  <si>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</si>
  <si>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</si>
  <si>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</si>
  <si>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</si>
  <si>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</si>
  <si>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</si>
  <si>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</si>
  <si>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</si>
  <si>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</si>
  <si>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</si>
  <si>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</si>
  <si>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</si>
  <si>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</si>
  <si>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</si>
  <si>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</si>
  <si>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</si>
  <si>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</si>
  <si>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</si>
  <si>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</si>
  <si>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</si>
  <si>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</si>
  <si>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</si>
  <si>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</si>
  <si>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</si>
  <si>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</si>
  <si>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</si>
  <si>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</si>
  <si>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</si>
  <si>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</si>
  <si>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</si>
  <si>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</si>
  <si>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</si>
  <si>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</si>
  <si>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</si>
  <si>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</si>
  <si>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</si>
  <si>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</si>
  <si>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</si>
  <si>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</si>
  <si>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</si>
  <si>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</si>
  <si>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</si>
  <si>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</si>
  <si>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</si>
  <si>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</si>
  <si>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</si>
  <si>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</si>
  <si>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</si>
  <si>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</si>
  <si>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</si>
  <si>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</si>
  <si>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</si>
  <si>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</si>
  <si>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</si>
  <si>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</si>
  <si>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</si>
  <si>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</si>
  <si>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</si>
  <si>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</si>
  <si>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</si>
  <si>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</si>
  <si>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</si>
  <si>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</si>
  <si>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</si>
  <si>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</si>
  <si>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</si>
  <si>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</si>
  <si>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</si>
  <si>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</si>
  <si>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</si>
  <si>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</si>
  <si>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</si>
  <si>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</si>
  <si>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</si>
  <si>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</si>
  <si>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</si>
  <si>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</si>
  <si>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</si>
  <si>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</si>
  <si>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</si>
  <si>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</si>
  <si>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</si>
  <si>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</si>
  <si>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</si>
  <si>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</si>
  <si>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</si>
  <si>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</si>
  <si>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</si>
  <si>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</si>
  <si>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</si>
  <si>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</si>
  <si>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</si>
  <si>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</si>
  <si>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</si>
  <si>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</si>
  <si>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</si>
  <si>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</si>
  <si>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</si>
  <si>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</si>
  <si>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</si>
  <si>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</si>
  <si>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</si>
  <si>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</si>
  <si>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</si>
  <si>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</si>
  <si>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</si>
  <si>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</si>
  <si>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</si>
  <si>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</si>
  <si>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</si>
  <si>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</si>
  <si>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</si>
  <si>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</si>
  <si>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</si>
  <si>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</si>
  <si>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</si>
  <si>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</si>
  <si>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</si>
  <si>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</si>
  <si>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</si>
  <si>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</si>
  <si>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</si>
  <si>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</si>
  <si>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</si>
  <si>
    <t>гр. Варна, ул. Шипка № 10, ет.5</t>
  </si>
  <si>
    <t>0882 533 006, 0886 507 790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</si>
</sst>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/yyyy\ &quot;г.&quot;;@"/>
    <numFmt numFmtId="165" formatCode="dd/mm/yy;@"/>
  </numFmts>
  <fonts count="46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6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4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4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24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2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4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2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4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3" fillId="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25" borderId="14" xfId="59" applyFont="1" applyFill="1" applyBorder="1" applyAlignment="1" applyProtection="1">
      <alignment vertical="top" wrapText="1"/>
      <protection/>
    </xf>
    <xf numFmtId="0" fontId="9" fillId="24" borderId="18" xfId="65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1" fontId="9" fillId="24" borderId="18" xfId="65" applyNumberFormat="1" applyFont="1" applyFill="1" applyBorder="1" applyAlignment="1" applyProtection="1">
      <alignment vertical="top"/>
      <protection/>
    </xf>
    <xf numFmtId="1" fontId="9" fillId="24" borderId="18" xfId="59" applyNumberFormat="1" applyFont="1" applyFill="1" applyBorder="1" applyAlignment="1" applyProtection="1">
      <alignment vertical="top" wrapText="1"/>
      <protection/>
    </xf>
    <xf numFmtId="0" fontId="9" fillId="24" borderId="18" xfId="59" applyFont="1" applyFill="1" applyBorder="1" applyAlignment="1" applyProtection="1">
      <alignment vertical="top"/>
      <protection/>
    </xf>
    <xf numFmtId="1" fontId="8" fillId="24" borderId="18" xfId="65" applyNumberFormat="1" applyFont="1" applyFill="1" applyBorder="1" applyAlignment="1" applyProtection="1">
      <alignment vertical="top" wrapText="1"/>
      <protection/>
    </xf>
    <xf numFmtId="49" fontId="9" fillId="24" borderId="18" xfId="65" applyNumberFormat="1" applyFont="1" applyFill="1" applyBorder="1" applyAlignment="1" applyProtection="1">
      <alignment vertical="top"/>
      <protection/>
    </xf>
    <xf numFmtId="1" fontId="9" fillId="24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24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24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24" borderId="15" xfId="65" applyNumberFormat="1" applyFont="1" applyFill="1" applyBorder="1" applyAlignment="1" applyProtection="1">
      <alignment vertical="top" wrapText="1"/>
      <protection/>
    </xf>
    <xf numFmtId="3" fontId="3" fillId="4" borderId="16" xfId="65" applyNumberFormat="1" applyFont="1" applyFill="1" applyBorder="1" applyAlignment="1" applyProtection="1">
      <alignment vertical="top"/>
      <protection locked="0"/>
    </xf>
    <xf numFmtId="0" fontId="9" fillId="24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24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2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24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24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4" borderId="28" xfId="65" applyNumberFormat="1" applyFont="1" applyFill="1" applyBorder="1" applyAlignment="1" applyProtection="1">
      <alignment vertical="top"/>
      <protection locked="0"/>
    </xf>
    <xf numFmtId="3" fontId="3" fillId="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4" borderId="20" xfId="65" applyNumberFormat="1" applyFont="1" applyFill="1" applyBorder="1" applyAlignment="1" applyProtection="1">
      <alignment vertical="top"/>
      <protection locked="0"/>
    </xf>
    <xf numFmtId="3" fontId="3" fillId="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4" borderId="33" xfId="65" applyNumberFormat="1" applyFont="1" applyFill="1" applyBorder="1" applyAlignment="1" applyProtection="1">
      <alignment vertical="top"/>
      <protection locked="0"/>
    </xf>
    <xf numFmtId="3" fontId="10" fillId="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3" fillId="4" borderId="21" xfId="65" applyNumberFormat="1" applyFont="1" applyFill="1" applyBorder="1" applyAlignment="1" applyProtection="1">
      <alignment vertical="center"/>
      <protection locked="0"/>
    </xf>
    <xf numFmtId="3" fontId="3" fillId="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2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2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25" borderId="16" xfId="63" applyNumberFormat="1" applyFont="1" applyFill="1" applyBorder="1" applyAlignment="1" applyProtection="1">
      <alignment vertical="center" wrapText="1"/>
      <protection/>
    </xf>
    <xf numFmtId="0" fontId="3" fillId="25" borderId="16" xfId="63" applyFont="1" applyFill="1" applyBorder="1" applyAlignment="1" applyProtection="1">
      <alignment horizontal="right" vertical="center" wrapText="1"/>
      <protection/>
    </xf>
    <xf numFmtId="0" fontId="3" fillId="2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24" borderId="18" xfId="65" applyFont="1" applyFill="1" applyBorder="1" applyAlignment="1" applyProtection="1">
      <alignment vertical="top" wrapText="1"/>
      <protection/>
    </xf>
    <xf numFmtId="1" fontId="12" fillId="24" borderId="18" xfId="65" applyNumberFormat="1" applyFont="1" applyFill="1" applyBorder="1" applyAlignment="1" applyProtection="1">
      <alignment vertical="top"/>
      <protection/>
    </xf>
    <xf numFmtId="0" fontId="8" fillId="24" borderId="23" xfId="65" applyNumberFormat="1" applyFont="1" applyFill="1" applyBorder="1" applyAlignment="1" applyProtection="1">
      <alignment vertical="top" wrapText="1"/>
      <protection/>
    </xf>
    <xf numFmtId="3" fontId="2" fillId="4" borderId="14" xfId="65" applyNumberFormat="1" applyFont="1" applyFill="1" applyBorder="1" applyAlignment="1" applyProtection="1">
      <alignment vertical="top"/>
      <protection locked="0"/>
    </xf>
    <xf numFmtId="3" fontId="2" fillId="4" borderId="22" xfId="65" applyNumberFormat="1" applyFont="1" applyFill="1" applyBorder="1" applyAlignment="1" applyProtection="1">
      <alignment vertical="top"/>
      <protection locked="0"/>
    </xf>
    <xf numFmtId="3" fontId="10" fillId="4" borderId="14" xfId="65" applyNumberFormat="1" applyFont="1" applyFill="1" applyBorder="1" applyAlignment="1" applyProtection="1">
      <alignment vertical="top"/>
      <protection locked="0"/>
    </xf>
    <xf numFmtId="3" fontId="10" fillId="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24" borderId="18" xfId="65" applyFont="1" applyFill="1" applyBorder="1" applyAlignment="1" applyProtection="1">
      <alignment horizontal="center" vertical="center"/>
      <protection/>
    </xf>
    <xf numFmtId="0" fontId="12" fillId="24" borderId="18" xfId="65" applyFont="1" applyFill="1" applyBorder="1" applyAlignment="1" applyProtection="1">
      <alignment horizontal="center" vertical="top" wrapText="1"/>
      <protection/>
    </xf>
    <xf numFmtId="0" fontId="8" fillId="24" borderId="18" xfId="65" applyFont="1" applyFill="1" applyBorder="1" applyAlignment="1" applyProtection="1">
      <alignment horizontal="center" vertical="top" wrapText="1"/>
      <protection/>
    </xf>
    <xf numFmtId="1" fontId="12" fillId="24" borderId="18" xfId="65" applyNumberFormat="1" applyFont="1" applyFill="1" applyBorder="1" applyAlignment="1" applyProtection="1">
      <alignment horizontal="center" vertical="top"/>
      <protection/>
    </xf>
    <xf numFmtId="1" fontId="12" fillId="24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24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24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2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2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25" borderId="35" xfId="68" applyFont="1" applyFill="1" applyBorder="1" applyAlignment="1" applyProtection="1">
      <alignment horizontal="center" vertical="center" wrapText="1"/>
      <protection/>
    </xf>
    <xf numFmtId="0" fontId="2" fillId="2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2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9" applyNumberFormat="1" applyFont="1" applyFill="1" applyBorder="1" applyProtection="1">
      <alignment/>
      <protection locked="0"/>
    </xf>
    <xf numFmtId="165" fontId="9" fillId="2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2" fillId="4" borderId="16" xfId="65" applyNumberFormat="1" applyFont="1" applyFill="1" applyBorder="1" applyAlignment="1" applyProtection="1">
      <alignment vertical="top"/>
      <protection locked="0"/>
    </xf>
    <xf numFmtId="3" fontId="2" fillId="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2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25" borderId="16" xfId="59" applyNumberFormat="1" applyFont="1" applyFill="1" applyBorder="1" applyAlignment="1" applyProtection="1">
      <alignment vertical="top" wrapText="1"/>
      <protection/>
    </xf>
    <xf numFmtId="3" fontId="3" fillId="25" borderId="17" xfId="59" applyNumberFormat="1" applyFont="1" applyFill="1" applyBorder="1" applyAlignment="1" applyProtection="1">
      <alignment vertical="top" wrapText="1"/>
      <protection/>
    </xf>
    <xf numFmtId="3" fontId="3" fillId="25" borderId="14" xfId="59" applyNumberFormat="1" applyFont="1" applyFill="1" applyBorder="1" applyAlignment="1" applyProtection="1">
      <alignment vertical="top" wrapText="1"/>
      <protection/>
    </xf>
    <xf numFmtId="3" fontId="3" fillId="2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4" borderId="22" xfId="65" applyNumberFormat="1" applyFont="1" applyFill="1" applyBorder="1" applyAlignment="1" applyProtection="1">
      <alignment vertical="center"/>
      <protection locked="0"/>
    </xf>
    <xf numFmtId="3" fontId="10" fillId="4" borderId="14" xfId="65" applyNumberFormat="1" applyFont="1" applyFill="1" applyBorder="1" applyAlignment="1" applyProtection="1">
      <alignment vertical="center"/>
      <protection locked="0"/>
    </xf>
    <xf numFmtId="3" fontId="10" fillId="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2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62" applyFont="1" applyFill="1" applyBorder="1" applyAlignment="1" applyProtection="1">
      <alignment horizontal="left" vertical="center" wrapText="1"/>
      <protection locked="0"/>
    </xf>
    <xf numFmtId="49" fontId="3" fillId="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69" applyFont="1" applyBorder="1" applyAlignment="1" applyProtection="1">
      <alignment horizontal="centerContinuous" vertical="center" wrapTex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49" fontId="11" fillId="0" borderId="48" xfId="69" applyNumberFormat="1" applyFont="1" applyFill="1" applyBorder="1" applyAlignment="1" applyProtection="1">
      <alignment horizontal="centerContinuous"/>
      <protection/>
    </xf>
    <xf numFmtId="0" fontId="16" fillId="0" borderId="49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8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4" borderId="50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9" fillId="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4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vertical="top" wrapText="1"/>
      <protection locked="0"/>
    </xf>
    <xf numFmtId="164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4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8">
      <selection activeCell="E23" sqref="E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43935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Кремена Иванова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847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847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56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904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75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108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128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54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162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887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78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78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54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54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54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132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125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7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132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-70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69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-58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-58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128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128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54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182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182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833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833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54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887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887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792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792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48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48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840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840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7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7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847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847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847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847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9">
        <f>pdeReportingDate</f>
        <v>43935</v>
      </c>
      <c r="C151" s="709"/>
      <c r="D151" s="709"/>
      <c r="E151" s="709"/>
      <c r="F151" s="709"/>
      <c r="G151" s="709"/>
      <c r="H151" s="709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0" t="str">
        <f>authorName</f>
        <v>Кремена Иванова</v>
      </c>
      <c r="C153" s="710"/>
      <c r="D153" s="710"/>
      <c r="E153" s="710"/>
      <c r="F153" s="710"/>
      <c r="G153" s="710"/>
      <c r="H153" s="710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5"/>
      <c r="B156" s="708" t="s">
        <v>997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8">
      <selection activeCell="I15" sqref="I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1" t="s">
        <v>453</v>
      </c>
      <c r="B7" s="742"/>
      <c r="C7" s="74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7" t="s">
        <v>513</v>
      </c>
      <c r="R7" s="739" t="s">
        <v>514</v>
      </c>
    </row>
    <row r="8" spans="1:18" s="128" customFormat="1" ht="66.75" customHeight="1">
      <c r="A8" s="743"/>
      <c r="B8" s="744"/>
      <c r="C8" s="74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8"/>
      <c r="R8" s="74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792</v>
      </c>
      <c r="E20" s="328">
        <v>48</v>
      </c>
      <c r="F20" s="328"/>
      <c r="G20" s="329">
        <f t="shared" si="2"/>
        <v>840</v>
      </c>
      <c r="H20" s="328">
        <v>7</v>
      </c>
      <c r="I20" s="328"/>
      <c r="J20" s="329">
        <f t="shared" si="3"/>
        <v>847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847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792</v>
      </c>
      <c r="E42" s="349">
        <f>E19+E20+E21+E27+E40+E41</f>
        <v>48</v>
      </c>
      <c r="F42" s="349">
        <f aca="true" t="shared" si="11" ref="F42:R42">F19+F20+F21+F27+F40+F41</f>
        <v>0</v>
      </c>
      <c r="G42" s="349">
        <f t="shared" si="11"/>
        <v>840</v>
      </c>
      <c r="H42" s="349">
        <f t="shared" si="11"/>
        <v>7</v>
      </c>
      <c r="I42" s="349">
        <f t="shared" si="11"/>
        <v>0</v>
      </c>
      <c r="J42" s="349">
        <f t="shared" si="11"/>
        <v>847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9">
        <f>pdeReportingDate</f>
        <v>43935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0" t="str">
        <f>authorName</f>
        <v>Кремена Иванова</v>
      </c>
      <c r="D47" s="710"/>
      <c r="E47" s="710"/>
      <c r="F47" s="710"/>
      <c r="G47" s="710"/>
      <c r="H47" s="710"/>
      <c r="I47" s="710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5"/>
      <c r="C50" s="708" t="s">
        <v>997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7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847</v>
      </c>
      <c r="D21" s="477">
        <v>792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75</v>
      </c>
      <c r="H26" s="598">
        <f>H20+H21+H22</f>
        <v>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108</v>
      </c>
      <c r="H28" s="596">
        <f>SUM(H29:H31)</f>
        <v>-20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128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</v>
      </c>
      <c r="H30" s="196">
        <v>-20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54</v>
      </c>
      <c r="H32" s="196">
        <v>128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162</v>
      </c>
      <c r="H34" s="598">
        <f>H28+H32+H33</f>
        <v>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887</v>
      </c>
      <c r="H37" s="600">
        <f>H26+H18+H34</f>
        <v>833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847</v>
      </c>
      <c r="D56" s="602">
        <f>D20+D21+D22+D28+D33+D46+D52+D54+D55</f>
        <v>792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</v>
      </c>
      <c r="H61" s="596">
        <f>SUM(H62:H68)</f>
        <v>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10</v>
      </c>
      <c r="H69" s="196">
        <v>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</v>
      </c>
      <c r="H71" s="598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27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</v>
      </c>
      <c r="H79" s="600">
        <f>H71+H73+H75+H77</f>
        <v>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56</v>
      </c>
      <c r="D88" s="196">
        <v>46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</v>
      </c>
      <c r="D94" s="602">
        <f>D65+D76+D85+D92+D93</f>
        <v>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904</v>
      </c>
      <c r="D95" s="604">
        <f>D94+D56</f>
        <v>865</v>
      </c>
      <c r="E95" s="229" t="s">
        <v>942</v>
      </c>
      <c r="F95" s="489" t="s">
        <v>268</v>
      </c>
      <c r="G95" s="603">
        <f>G37+G40+G56+G79</f>
        <v>904</v>
      </c>
      <c r="H95" s="604">
        <f>H37+H40+H56+H79</f>
        <v>865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9">
        <f>pdeReportingDate</f>
        <v>43935</v>
      </c>
      <c r="C98" s="709"/>
      <c r="D98" s="709"/>
      <c r="E98" s="709"/>
      <c r="F98" s="709"/>
      <c r="G98" s="709"/>
      <c r="H98" s="709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0" t="str">
        <f>authorName</f>
        <v>Кремена Иванова</v>
      </c>
      <c r="C100" s="710"/>
      <c r="D100" s="710"/>
      <c r="E100" s="710"/>
      <c r="F100" s="710"/>
      <c r="G100" s="710"/>
      <c r="H100" s="710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5"/>
      <c r="B103" s="708" t="s">
        <v>997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59" zoomScaleNormal="70" zoomScaleSheetLayoutView="59" zoomScalePageLayoutView="0" workbookViewId="0" topLeftCell="A33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46</v>
      </c>
      <c r="D13" s="317">
        <v>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125</v>
      </c>
      <c r="H14" s="317">
        <v>30</v>
      </c>
    </row>
    <row r="15" spans="1:8" ht="15.75">
      <c r="A15" s="194" t="s">
        <v>287</v>
      </c>
      <c r="B15" s="190" t="s">
        <v>288</v>
      </c>
      <c r="C15" s="316">
        <v>16</v>
      </c>
      <c r="D15" s="317">
        <v>35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15</v>
      </c>
      <c r="D16" s="317">
        <v>14</v>
      </c>
      <c r="E16" s="236" t="s">
        <v>52</v>
      </c>
      <c r="F16" s="264" t="s">
        <v>292</v>
      </c>
      <c r="G16" s="628">
        <f>SUM(G12:G15)</f>
        <v>125</v>
      </c>
      <c r="H16" s="629">
        <f>SUM(H12:H15)</f>
        <v>30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</v>
      </c>
      <c r="D22" s="629">
        <f>SUM(D12:D18)+D19</f>
        <v>79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78</v>
      </c>
      <c r="D31" s="635">
        <f>D29+D22</f>
        <v>79</v>
      </c>
      <c r="E31" s="251" t="s">
        <v>824</v>
      </c>
      <c r="F31" s="266" t="s">
        <v>331</v>
      </c>
      <c r="G31" s="253">
        <f>G16+G18+G27</f>
        <v>125</v>
      </c>
      <c r="H31" s="254">
        <f>H16+H18+H27</f>
        <v>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7</v>
      </c>
      <c r="H35" s="317">
        <v>177</v>
      </c>
    </row>
    <row r="36" spans="1:8" ht="16.5" thickBot="1">
      <c r="A36" s="258" t="s">
        <v>344</v>
      </c>
      <c r="B36" s="256" t="s">
        <v>345</v>
      </c>
      <c r="C36" s="636">
        <f>C31-C34+C35</f>
        <v>78</v>
      </c>
      <c r="D36" s="637">
        <f>D31-D34+D35</f>
        <v>79</v>
      </c>
      <c r="E36" s="262" t="s">
        <v>346</v>
      </c>
      <c r="F36" s="256" t="s">
        <v>347</v>
      </c>
      <c r="G36" s="267">
        <f>G35-G34+G31</f>
        <v>132</v>
      </c>
      <c r="H36" s="268">
        <f>H35-H34+H31</f>
        <v>207</v>
      </c>
    </row>
    <row r="37" spans="1:8" ht="15.75">
      <c r="A37" s="261" t="s">
        <v>348</v>
      </c>
      <c r="B37" s="231" t="s">
        <v>349</v>
      </c>
      <c r="C37" s="634">
        <f>IF((G36-C36)&gt;0,G36-C36,0)</f>
        <v>54</v>
      </c>
      <c r="D37" s="635">
        <f>IF((H36-D36)&gt;0,H36-D36,0)</f>
        <v>128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54</v>
      </c>
      <c r="D42" s="244">
        <f>+IF((H36-D36-D38)&gt;0,H36-D36-D38,0)</f>
        <v>128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54</v>
      </c>
      <c r="D44" s="268">
        <f>IF(H42=0,IF(D42-D43&gt;0,D42-D43+H43,0),IF(H42-H43&lt;0,H43-H42+D42,0))</f>
        <v>128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132</v>
      </c>
      <c r="D45" s="631">
        <f>D36+D38+D42</f>
        <v>207</v>
      </c>
      <c r="E45" s="270" t="s">
        <v>373</v>
      </c>
      <c r="F45" s="272" t="s">
        <v>374</v>
      </c>
      <c r="G45" s="630">
        <f>G42+G36</f>
        <v>132</v>
      </c>
      <c r="H45" s="631">
        <f>H42+H36</f>
        <v>207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9">
        <f>pdeReportingDate</f>
        <v>43935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0" t="str">
        <f>authorName</f>
        <v>Кремена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5"/>
      <c r="B55" s="708" t="s">
        <v>997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</v>
      </c>
      <c r="D11" s="197">
        <v>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-70</v>
      </c>
      <c r="D12" s="197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7">
        <v>-52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16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69</v>
      </c>
      <c r="D21" s="659">
        <f>SUM(D11:D20)</f>
        <v>-37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</v>
      </c>
      <c r="D23" s="196">
        <f>-629</f>
        <v>-629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-58</v>
      </c>
      <c r="D33" s="659">
        <f>SUM(D23:D32)</f>
        <v>-629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225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224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</v>
      </c>
      <c r="D44" s="307">
        <f>D43+D33+D21</f>
        <v>-442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9">
        <f>pdeReportingDate</f>
        <v>43935</v>
      </c>
      <c r="C54" s="709"/>
      <c r="D54" s="709"/>
      <c r="E54" s="709"/>
      <c r="F54" s="696"/>
      <c r="G54" s="696"/>
      <c r="H54" s="696"/>
      <c r="M54" s="98"/>
    </row>
    <row r="55" spans="1:13" s="42" customFormat="1" ht="15.75">
      <c r="A55" s="693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4" t="s">
        <v>8</v>
      </c>
      <c r="B56" s="710" t="str">
        <f>authorName</f>
        <v>Кремена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4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4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5"/>
      <c r="B59" s="708" t="s">
        <v>997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3">
      <selection activeCell="A40" sqref="A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00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01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02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128</v>
      </c>
      <c r="J13" s="584">
        <f>'1-Баланс'!H30+'1-Баланс'!H33</f>
        <v>-20</v>
      </c>
      <c r="K13" s="585"/>
      <c r="L13" s="584">
        <f>SUM(C13:K13)</f>
        <v>833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128</v>
      </c>
      <c r="J17" s="653">
        <f t="shared" si="2"/>
        <v>-20</v>
      </c>
      <c r="K17" s="653">
        <f t="shared" si="2"/>
        <v>0</v>
      </c>
      <c r="L17" s="584">
        <f t="shared" si="1"/>
        <v>833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54</v>
      </c>
      <c r="J18" s="584">
        <f>+'1-Баланс'!G33</f>
        <v>0</v>
      </c>
      <c r="K18" s="585"/>
      <c r="L18" s="584">
        <f t="shared" si="1"/>
        <v>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182</v>
      </c>
      <c r="J31" s="653">
        <f t="shared" si="6"/>
        <v>-20</v>
      </c>
      <c r="K31" s="653">
        <f t="shared" si="6"/>
        <v>0</v>
      </c>
      <c r="L31" s="584">
        <f t="shared" si="1"/>
        <v>887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182</v>
      </c>
      <c r="J34" s="587">
        <f t="shared" si="7"/>
        <v>-20</v>
      </c>
      <c r="K34" s="587">
        <f t="shared" si="7"/>
        <v>0</v>
      </c>
      <c r="L34" s="651">
        <f t="shared" si="1"/>
        <v>887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9">
        <f>pdeReportingDate</f>
        <v>43935</v>
      </c>
      <c r="C38" s="709"/>
      <c r="D38" s="709"/>
      <c r="E38" s="709"/>
      <c r="F38" s="709"/>
      <c r="G38" s="709"/>
      <c r="H38" s="709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0" t="str">
        <f>authorName</f>
        <v>Кремена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5"/>
      <c r="B43" s="708" t="s">
        <v>997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07" t="s">
        <v>453</v>
      </c>
      <c r="B8" s="722" t="s">
        <v>11</v>
      </c>
      <c r="C8" s="705" t="s">
        <v>587</v>
      </c>
      <c r="D8" s="365" t="s">
        <v>588</v>
      </c>
      <c r="E8" s="366"/>
      <c r="F8" s="127"/>
    </row>
    <row r="9" spans="1:6" s="128" customFormat="1" ht="15.75">
      <c r="A9" s="721"/>
      <c r="B9" s="723"/>
      <c r="C9" s="706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07" t="s">
        <v>453</v>
      </c>
      <c r="B50" s="722" t="s">
        <v>11</v>
      </c>
      <c r="C50" s="724" t="s">
        <v>658</v>
      </c>
      <c r="D50" s="365" t="s">
        <v>659</v>
      </c>
      <c r="E50" s="365"/>
      <c r="F50" s="726" t="s">
        <v>660</v>
      </c>
    </row>
    <row r="51" spans="1:6" s="128" customFormat="1" ht="18" customHeight="1">
      <c r="A51" s="721"/>
      <c r="B51" s="723"/>
      <c r="C51" s="725"/>
      <c r="D51" s="130" t="s">
        <v>589</v>
      </c>
      <c r="E51" s="130" t="s">
        <v>590</v>
      </c>
      <c r="F51" s="72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</v>
      </c>
      <c r="D87" s="134">
        <f>SUM(D88:D92)+D96</f>
        <v>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</v>
      </c>
      <c r="D98" s="433">
        <f>D87+D82+D77+D73+D97</f>
        <v>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</v>
      </c>
      <c r="D99" s="427">
        <f>D98+D70+D68</f>
        <v>17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04" t="s">
        <v>841</v>
      </c>
      <c r="B109" s="704"/>
      <c r="C109" s="704"/>
      <c r="D109" s="704"/>
      <c r="E109" s="704"/>
      <c r="F109" s="70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9">
        <f>pdeReportingDate</f>
        <v>43935</v>
      </c>
      <c r="C111" s="709"/>
      <c r="D111" s="709"/>
      <c r="E111" s="709"/>
      <c r="F111" s="709"/>
      <c r="G111" s="52"/>
      <c r="H111" s="52"/>
    </row>
    <row r="112" spans="1:8" ht="15.75">
      <c r="A112" s="693"/>
      <c r="B112" s="709"/>
      <c r="C112" s="709"/>
      <c r="D112" s="709"/>
      <c r="E112" s="709"/>
      <c r="F112" s="709"/>
      <c r="G112" s="52"/>
      <c r="H112" s="52"/>
    </row>
    <row r="113" spans="1:8" ht="15.75">
      <c r="A113" s="694" t="s">
        <v>8</v>
      </c>
      <c r="B113" s="710" t="str">
        <f>authorName</f>
        <v>Кремена Иванова</v>
      </c>
      <c r="C113" s="710"/>
      <c r="D113" s="710"/>
      <c r="E113" s="710"/>
      <c r="F113" s="710"/>
      <c r="G113" s="80"/>
      <c r="H113" s="80"/>
    </row>
    <row r="114" spans="1:8" ht="15.75">
      <c r="A114" s="694"/>
      <c r="B114" s="710"/>
      <c r="C114" s="710"/>
      <c r="D114" s="710"/>
      <c r="E114" s="710"/>
      <c r="F114" s="710"/>
      <c r="G114" s="80"/>
      <c r="H114" s="80"/>
    </row>
    <row r="115" spans="1:8" ht="15.75">
      <c r="A115" s="694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5"/>
      <c r="B116" s="708" t="s">
        <v>997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28" t="s">
        <v>453</v>
      </c>
      <c r="B8" s="73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29"/>
      <c r="B9" s="734"/>
      <c r="C9" s="731" t="s">
        <v>756</v>
      </c>
      <c r="D9" s="731" t="s">
        <v>757</v>
      </c>
      <c r="E9" s="731" t="s">
        <v>758</v>
      </c>
      <c r="F9" s="731" t="s">
        <v>759</v>
      </c>
      <c r="G9" s="113" t="s">
        <v>760</v>
      </c>
      <c r="H9" s="113"/>
      <c r="I9" s="732" t="s">
        <v>842</v>
      </c>
    </row>
    <row r="10" spans="1:9" s="112" customFormat="1" ht="24" customHeight="1">
      <c r="A10" s="729"/>
      <c r="B10" s="734"/>
      <c r="C10" s="731"/>
      <c r="D10" s="731"/>
      <c r="E10" s="731"/>
      <c r="F10" s="731"/>
      <c r="G10" s="115" t="s">
        <v>516</v>
      </c>
      <c r="H10" s="115" t="s">
        <v>517</v>
      </c>
      <c r="I10" s="73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0" t="s">
        <v>843</v>
      </c>
      <c r="B29" s="730"/>
      <c r="C29" s="730"/>
      <c r="D29" s="730"/>
      <c r="E29" s="730"/>
      <c r="F29" s="730"/>
      <c r="G29" s="730"/>
      <c r="H29" s="730"/>
      <c r="I29" s="73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9">
        <f>pdeReportingDate</f>
        <v>43935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3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4" t="s">
        <v>8</v>
      </c>
      <c r="B33" s="710" t="str">
        <f>authorName</f>
        <v>Кремена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4"/>
      <c r="B34" s="735"/>
      <c r="C34" s="735"/>
      <c r="D34" s="735"/>
      <c r="E34" s="735"/>
      <c r="F34" s="735"/>
      <c r="G34" s="735"/>
      <c r="H34" s="735"/>
      <c r="I34" s="735"/>
    </row>
    <row r="35" spans="1:9" s="116" customFormat="1" ht="15.75">
      <c r="A35" s="694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95"/>
      <c r="B36" s="708" t="s">
        <v>997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904</v>
      </c>
      <c r="D6" s="674">
        <f aca="true" t="shared" si="0" ref="D6:D15">C6-E6</f>
        <v>0</v>
      </c>
      <c r="E6" s="673">
        <f>'1-Баланс'!G95</f>
        <v>904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887</v>
      </c>
      <c r="D7" s="674">
        <f t="shared" si="0"/>
        <v>237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54</v>
      </c>
      <c r="D8" s="674">
        <f t="shared" si="0"/>
        <v>0</v>
      </c>
      <c r="E8" s="673">
        <f>ABS('2-Отчет за доходите'!C44)-ABS('2-Отчет за доходите'!G44)</f>
        <v>54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56</v>
      </c>
      <c r="D10" s="674">
        <f t="shared" si="0"/>
        <v>0</v>
      </c>
      <c r="E10" s="673">
        <f>'3-Отчет за паричния поток'!C46</f>
        <v>56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887</v>
      </c>
      <c r="D11" s="674">
        <f t="shared" si="0"/>
        <v>0</v>
      </c>
      <c r="E11" s="673">
        <f>'4-Отчет за собствения капитал'!L34</f>
        <v>887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0.060879368658399095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3.176470588235294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0.059734513274336286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1.6923076923076923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3.3529411764705883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3.2941176470588234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3.2941176470588234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3.2941176470588234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0.14757969303423848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0.13827433628318583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0.019165727170236752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0.018805309734513276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0.060879368658399095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0.3148148148148148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*</cp:lastModifiedBy>
  <cp:lastPrinted>2016-09-14T10:20:26Z</cp:lastPrinted>
  <dcterms:created xsi:type="dcterms:W3CDTF">2006-09-16T00:00:00Z</dcterms:created>
  <dcterms:modified xsi:type="dcterms:W3CDTF">2020-04-30T12:24:46Z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