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<sst xmlns="http://schemas.openxmlformats.org/spreadsheetml/2006/main" count="1074" uniqueCount="885">
  <si>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</si>
  <si>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</si>
  <si>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</si>
  <si>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</si>
  <si>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</si>
  <si>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</si>
  <si>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</si>
  <si>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</si>
  <si>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</si>
  <si>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</si>
  <si>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</si>
  <si>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</si>
  <si>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</si>
  <si>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</si>
  <si>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</si>
  <si>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</si>
  <si>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</si>
  <si>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</si>
  <si>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</si>
  <si>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</si>
  <si>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</si>
  <si>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</si>
  <si>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</si>
  <si>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</si>
  <si>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</si>
  <si>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</si>
  <si>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</si>
  <si>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</si>
  <si>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</si>
  <si>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</si>
  <si>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</si>
  <si>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</si>
  <si>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</si>
  <si>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</si>
  <si>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</si>
  <si>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</si>
  <si>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</si>
  <si>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</si>
  <si>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</si>
  <si>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</si>
  <si>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</si>
  <si>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</si>
  <si>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</si>
  <si>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</si>
  <si>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</si>
  <si>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</si>
  <si>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</si>
  <si>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</si>
  <si>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</si>
  <si>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</si>
  <si>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</si>
  <si>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</si>
  <si>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</si>
  <si>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</si>
  <si>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</si>
  <si>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</si>
  <si>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</si>
  <si>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</si>
  <si>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</si>
  <si>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</si>
  <si>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</si>
  <si>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</si>
  <si>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</si>
  <si>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</si>
  <si>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</si>
  <si>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</si>
  <si>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</si>
  <si>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</si>
  <si>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</si>
  <si>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</si>
  <si>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</si>
  <si>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</si>
  <si>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</si>
  <si>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</si>
  <si>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</si>
  <si>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</si>
  <si>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</si>
  <si>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</si>
  <si>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</si>
  <si>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</si>
  <si>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</si>
  <si>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</si>
  <si>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</si>
  <si>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</si>
  <si>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</si>
  <si>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</si>
  <si>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</si>
  <si>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</si>
  <si>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</si>
  <si>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</si>
  <si>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</si>
  <si>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</si>
  <si>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</si>
  <si>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</si>
  <si>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</si>
  <si>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</si>
  <si>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</si>
  <si>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</si>
  <si>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</si>
  <si>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</si>
  <si>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</si>
  <si>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</si>
  <si>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</si>
  <si>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</si>
  <si>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</si>
  <si>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</si>
  <si>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</si>
  <si>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</si>
  <si>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</si>
  <si>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</si>
  <si>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</si>
  <si>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</si>
  <si>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</si>
  <si>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</si>
  <si>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</si>
  <si>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</si>
  <si>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</si>
  <si>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</si>
  <si>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</si>
  <si>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</si>
  <si>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</si>
  <si>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</si>
  <si>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</si>
  <si>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</si>
  <si>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</si>
  <si>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</si>
  <si>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</si>
  <si>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</si>
  <si>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</si>
  <si>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</si>
  <si>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</si>
  <si>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</si>
  <si>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</si>
  <si>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</si>
  <si>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</si>
  <si>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</si>
  <si>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</si>
  <si>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</si>
  <si>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</si>
  <si>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</si>
  <si>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</si>
  <si>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</si>
  <si>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</si>
  <si>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</si>
  <si>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</si>
  <si>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</si>
  <si>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</si>
  <si>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</si>
  <si>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</si>
  <si>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</si>
  <si>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</si>
  <si>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</si>
  <si>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</si>
  <si>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</si>
  <si>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</si>
  <si>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</si>
  <si>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</si>
  <si>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</si>
  <si>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</si>
  <si>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</si>
  <si>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</si>
  <si>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</si>
  <si>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</si>
  <si>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</si>
  <si>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</si>
  <si>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</si>
  <si>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</si>
  <si>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</si>
  <si>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</si>
  <si>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</si>
  <si>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</si>
  <si>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</si>
  <si>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</si>
  <si>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</si>
  <si>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</si>
  <si>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</si>
  <si>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</si>
  <si>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</si>
  <si>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</si>
  <si>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</si>
  <si>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</si>
  <si>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</si>
  <si>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</si>
  <si>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</si>
  <si>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</si>
  <si>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</si>
  <si>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</si>
  <si>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</si>
  <si>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</si>
  <si>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</si>
  <si>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</si>
  <si>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</si>
  <si>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</si>
  <si>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</si>
  <si>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</si>
  <si>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</si>
  <si>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</si>
  <si>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</si>
  <si>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</si>
  <si>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</si>
  <si>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</si>
  <si>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</si>
  <si>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</si>
  <si>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</si>
  <si>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</si>
  <si>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</si>
  <si>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</si>
  <si>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</si>
  <si>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</si>
  <si>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</si>
  <si>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</si>
  <si>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</si>
  <si>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</si>
  <si>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</si>
  <si>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</si>
  <si>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</si>
  <si>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</si>
  <si>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</si>
  <si>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</si>
  <si>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</si>
  <si>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</si>
  <si>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</si>
  <si>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</si>
  <si>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</si>
  <si>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</si>
  <si>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</si>
  <si>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</si>
  <si>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</si>
  <si>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</si>
  <si>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</si>
  <si>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</si>
  <si>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</si>
  <si>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</si>
  <si>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</si>
  <si>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</si>
  <si>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</si>
  <si>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</si>
  <si>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</si>
  <si>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</si>
  <si>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</si>
  <si>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</si>
  <si>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</si>
  <si>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</si>
  <si>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</si>
  <si>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</si>
  <si>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</si>
  <si>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</si>
  <si>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</si>
  <si>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</si>
  <si>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</si>
  <si>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</si>
  <si>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</si>
  <si>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</si>
  <si>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</si>
  <si>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</si>
  <si>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</si>
  <si>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</si>
  <si>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</si>
  <si>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</si>
  <si>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</si>
  <si>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</si>
  <si>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</si>
  <si>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</si>
  <si>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</si>
  <si>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</si>
  <si>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</si>
  <si>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</si>
  <si>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</si>
  <si>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</si>
  <si>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</si>
  <si>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</si>
  <si>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</si>
  <si>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</si>
  <si>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</si>
  <si>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</si>
  <si>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</si>
  <si>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</si>
  <si>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</si>
  <si>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</si>
  <si>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</si>
  <si>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</si>
  <si>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</si>
  <si>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</si>
  <si>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</si>
  <si>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</si>
  <si>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</si>
  <si>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</si>
  <si>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</si>
  <si>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</si>
  <si>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</si>
  <si>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</si>
  <si>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</si>
  <si>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</si>
  <si>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</si>
  <si>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</si>
  <si>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</si>
  <si>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</si>
  <si>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</si>
  <si>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</si>
  <si>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</si>
  <si>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</si>
  <si>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</si>
  <si>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</si>
  <si>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</si>
  <si>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</si>
  <si>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</si>
  <si>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</si>
  <si>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</si>
  <si>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</si>
  <si>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</si>
  <si>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</si>
  <si>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</si>
  <si>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</si>
  <si>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</si>
  <si>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</si>
  <si>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</si>
  <si>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</si>
  <si>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</si>
  <si>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</si>
  <si>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</si>
  <si>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</si>
  <si>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</si>
  <si>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</si>
  <si>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</si>
  <si>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</si>
  <si>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</si>
  <si>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</si>
  <si>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</si>
  <si>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</si>
  <si>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</si>
  <si>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</si>
  <si>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</si>
  <si>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</si>
  <si>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</si>
  <si>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</si>
  <si>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</si>
  <si>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</si>
  <si>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</si>
  <si>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</si>
  <si>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</si>
  <si>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</si>
  <si>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</si>
  <si>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</si>
  <si>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</si>
  <si>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</si>
  <si>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</si>
  <si>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</si>
  <si>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</si>
  <si>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</si>
  <si>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</si>
  <si>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</si>
  <si>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</si>
  <si>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</si>
  <si>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</si>
  <si>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</si>
  <si>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</si>
  <si>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</si>
  <si>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</si>
  <si>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</si>
  <si>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</si>
  <si>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</si>
  <si>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</si>
  <si>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</si>
  <si>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</si>
  <si>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</si>
  <si>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</si>
  <si>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</si>
  <si>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</si>
  <si>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</si>
  <si>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</si>
  <si>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</si>
  <si>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</si>
  <si>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</si>
  <si>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</si>
  <si>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</si>
  <si>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</si>
  <si>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</si>
  <si>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</si>
  <si>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</si>
  <si>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</si>
  <si>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</si>
  <si>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</si>
  <si>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</si>
  <si>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</si>
  <si>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</si>
  <si>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</si>
  <si>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</si>
  <si>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</si>
  <si>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</si>
  <si>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</si>
  <si>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</si>
  <si>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</si>
  <si>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</si>
  <si>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</si>
  <si>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</si>
  <si>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</si>
  <si>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</si>
  <si>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</si>
  <si>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</si>
  <si>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</si>
  <si>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</si>
  <si>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</si>
  <si>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</si>
  <si>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</si>
  <si>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</si>
  <si>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</si>
  <si>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</si>
  <si>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</si>
  <si>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</si>
  <si>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</si>
  <si>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</si>
  <si>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</si>
  <si>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</si>
  <si>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</si>
  <si>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</si>
  <si>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</si>
  <si>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</si>
  <si>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</si>
  <si>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</si>
  <si>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</si>
  <si>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</si>
  <si>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</si>
  <si>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</si>
  <si>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</si>
  <si>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</si>
  <si>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</si>
  <si>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</si>
  <si>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</si>
  <si>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</si>
  <si>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</si>
  <si>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</si>
  <si>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</si>
  <si>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</si>
  <si>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</si>
  <si>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</si>
  <si>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</si>
  <si>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</si>
  <si>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</si>
  <si>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</si>
  <si>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</si>
  <si>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</si>
  <si>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</si>
  <si>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</si>
  <si>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</si>
  <si>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</si>
  <si>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</si>
  <si>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</si>
  <si>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</si>
  <si>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</si>
  <si>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</si>
  <si>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</si>
  <si>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</si>
  <si>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</si>
  <si>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</si>
  <si>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</si>
  <si>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</si>
  <si>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</si>
  <si>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</si>
  <si>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</si>
  <si>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</si>
  <si>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</si>
  <si>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</si>
  <si>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</si>
  <si>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</si>
  <si>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</si>
  <si>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</si>
  <si>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</si>
  <si>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</si>
  <si>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</si>
  <si>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</si>
  <si>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</si>
  <si>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</si>
  <si>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</si>
  <si>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</si>
  <si>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</si>
  <si>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</si>
  <si>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</si>
  <si>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</si>
  <si>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</si>
  <si>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</si>
  <si>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</si>
  <si>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</si>
  <si>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</si>
  <si>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</si>
  <si>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</si>
  <si>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</si>
  <si>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</si>
  <si>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</si>
  <si>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</si>
  <si>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</si>
  <si>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</si>
  <si>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</si>
  <si>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</si>
  <si>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</si>
  <si>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</si>
  <si>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</si>
  <si>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</si>
  <si>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</si>
  <si>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</si>
  <si>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</si>
  <si>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</si>
  <si>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</si>
  <si>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</si>
  <si>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</si>
  <si>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</si>
  <si>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</si>
  <si>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</si>
  <si>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</si>
  <si>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</si>
  <si>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</si>
  <si>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</si>
  <si>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</si>
  <si>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</si>
  <si>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</si>
  <si>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</si>
  <si>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</si>
  <si>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</si>
  <si>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</si>
  <si>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</si>
  <si>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</si>
  <si>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</si>
  <si>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</si>
  <si>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</si>
  <si>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</si>
  <si>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</si>
  <si>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</si>
  <si>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</si>
  <si>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</si>
  <si>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</si>
  <si>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</si>
  <si>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</si>
  <si>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</si>
  <si>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</si>
  <si>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</si>
  <si>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</si>
  <si>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</si>
  <si>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</si>
  <si>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</si>
  <si>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</si>
  <si>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</si>
  <si>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</si>
  <si>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</si>
  <si>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</si>
  <si>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</si>
  <si>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</si>
  <si>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</si>
  <si>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</si>
  <si>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</si>
  <si>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</si>
  <si>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</si>
  <si>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</si>
  <si>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</si>
  <si>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</si>
  <si>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</si>
  <si>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</si>
  <si>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</si>
  <si>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</si>
  <si>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</si>
  <si>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</si>
  <si>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</si>
  <si>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</si>
  <si>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</si>
  <si>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</si>
  <si>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</si>
  <si>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</si>
  <si>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</si>
  <si>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</si>
  <si>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</si>
  <si>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</si>
  <si>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</si>
  <si>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</si>
  <si>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</si>
  <si>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</si>
  <si>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</si>
  <si>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</si>
  <si>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</si>
  <si>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</si>
  <si>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</si>
  <si>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</si>
  <si>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</si>
  <si>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</si>
  <si>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</si>
  <si>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</si>
  <si>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</si>
  <si>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</si>
  <si>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</si>
  <si>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</si>
  <si>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</si>
  <si>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</si>
  <si>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</si>
  <si>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</si>
  <si>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</si>
  <si>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</si>
  <si>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</si>
  <si>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</si>
  <si>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</si>
  <si>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</si>
  <si>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</si>
  <si>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</si>
  <si>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</si>
  <si>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</si>
  <si>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</si>
  <si>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</si>
  <si>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</si>
  <si>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</si>
  <si>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</si>
  <si>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</si>
  <si>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</si>
  <si>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</si>
  <si>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</si>
  <si>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</si>
  <si>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</si>
  <si>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</si>
  <si>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</si>
  <si>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</si>
  <si>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</si>
  <si>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</si>
  <si>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</si>
  <si>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</si>
  <si>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</si>
  <si>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</si>
  <si>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</si>
  <si>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</si>
  <si>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</si>
  <si>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</si>
  <si>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</si>
  <si>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</si>
  <si>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</si>
  <si>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</si>
  <si>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</si>
  <si>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</si>
  <si>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</si>
  <si>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</si>
  <si>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</si>
  <si>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</si>
  <si>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</si>
  <si>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</si>
  <si>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</si>
  <si>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</si>
  <si>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</si>
  <si>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</si>
  <si>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</si>
  <si>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</si>
  <si>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</si>
  <si>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</si>
  <si>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</si>
  <si>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</si>
  <si>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</si>
  <si>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</si>
  <si>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</si>
  <si>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</si>
  <si>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</si>
  <si>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</si>
  <si>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</si>
  <si>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</si>
  <si>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</si>
  <si>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</si>
  <si>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</si>
  <si>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</si>
  <si>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</si>
  <si>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</si>
  <si>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</si>
  <si>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</si>
  <si>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</si>
  <si>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</si>
  <si>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</si>
  <si>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</si>
  <si>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</si>
  <si>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</si>
  <si>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</si>
  <si>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</si>
  <si>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</si>
  <si>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</si>
  <si>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</si>
  <si>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</si>
  <si>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</si>
  <si>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</si>
  <si>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</si>
  <si>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</si>
  <si>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</si>
  <si>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</si>
  <si>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</si>
  <si>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</si>
  <si>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</si>
  <si>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</si>
  <si>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</si>
  <si>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</si>
  <si>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</si>
  <si>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</si>
  <si>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</si>
  <si>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</si>
  <si>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</si>
  <si>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</si>
  <si>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</si>
  <si>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</si>
  <si>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</si>
  <si>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</si>
  <si>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</si>
  <si>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</si>
  <si>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</si>
  <si>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</si>
  <si>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</si>
  <si>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</si>
  <si>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</si>
  <si>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</si>
  <si>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</si>
  <si>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</si>
  <si>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</si>
  <si>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</si>
  <si>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</si>
  <si>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</si>
  <si>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</si>
  <si>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</si>
  <si>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</si>
  <si>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</si>
  <si>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</si>
  <si>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</si>
  <si>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</si>
  <si>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</si>
  <si>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</si>
  <si>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</si>
  <si>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</si>
  <si>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</si>
  <si>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</si>
  <si>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</si>
  <si>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</si>
  <si>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</si>
  <si>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</si>
  <si>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</si>
  <si>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</si>
  <si>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</si>
  <si>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</si>
  <si>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</si>
  <si>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</si>
  <si>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</si>
  <si>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</si>
  <si>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</si>
  <si>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</si>
  <si>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</si>
  <si>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</si>
  <si>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</si>
  <si>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</si>
  <si>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</si>
  <si>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</si>
  <si>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</si>
  <si>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</si>
  <si>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</si>
  <si>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</si>
  <si>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</si>
  <si>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</si>
  <si>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</si>
  <si>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</si>
  <si>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</si>
  <si>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</si>
  <si>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</si>
  <si>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</si>
  <si>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</si>
  <si>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</si>
  <si>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</si>
  <si>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</si>
  <si>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</si>
  <si>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</si>
  <si>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</si>
  <si>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</si>
  <si>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</si>
  <si>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</si>
  <si>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</si>
  <si>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</si>
  <si>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</si>
  <si>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</si>
  <si>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</si>
  <si>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</si>
  <si>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</si>
  <si>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</si>
  <si>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</si>
  <si>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</si>
  <si>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</si>
  <si>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</si>
  <si>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</si>
  <si>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</si>
  <si>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</si>
  <si>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</si>
  <si>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</si>
  <si>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</si>
  <si>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</si>
  <si>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</si>
  <si>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</si>
  <si>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</si>
  <si>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</si>
  <si>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</si>
  <si>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</si>
  <si>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</si>
  <si>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</si>
  <si>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</si>
  <si>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</si>
  <si>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</si>
  <si>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</si>
  <si>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</si>
  <si>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</si>
  <si>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</si>
  <si>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</si>
  <si>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</si>
  <si>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</si>
  <si>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</si>
  <si>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</si>
  <si>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</si>
  <si>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</si>
  <si>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</si>
  <si>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</si>
  <si>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</si>
  <si>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</si>
  <si>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</si>
  <si>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</si>
  <si>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</si>
  <si>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</si>
  <si>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</si>
  <si>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</si>
  <si>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</si>
  <si>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</si>
  <si>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</si>
  <si>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</si>
  <si>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</si>
  <si>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</si>
  <si>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</si>
  <si>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</si>
  <si>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</si>
  <si>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</si>
  <si>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</si>
  <si>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</si>
  <si>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</si>
  <si>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</si>
  <si>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</si>
  <si>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</si>
  <si>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</si>
  <si>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</si>
  <si>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</si>
  <si>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</si>
  <si>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</si>
  <si>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</si>
  <si>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</si>
  <si>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</si>
  <si>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</si>
  <si>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</si>
  <si>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</si>
  <si>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</si>
  <si>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</si>
  <si>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</si>
  <si>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</si>
  <si>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</si>
  <si>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</si>
  <si>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</si>
  <si>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</si>
  <si>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</si>
  <si>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</si>
  <si>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</si>
  <si>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</si>
  <si>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</si>
  <si>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</si>
  <si>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</si>
  <si>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</si>
  <si>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</si>
  <si>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</si>
  <si>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</si>
  <si>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</si>
  <si>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</si>
  <si>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</si>
  <si>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</si>
  <si>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</si>
  <si>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</si>
  <si>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</si>
  <si>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</si>
  <si>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</si>
  <si>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</si>
  <si>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</si>
  <si>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</si>
  <si>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</si>
  <si>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</si>
  <si>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</si>
  <si>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01.01.2015 г. до 30.06.2015 г.</t>
  </si>
  <si>
    <t>Дата на съставяне: 10.07.2015 г.</t>
  </si>
  <si>
    <t>10.07.2015 г.</t>
  </si>
  <si>
    <t xml:space="preserve">Дата на съставяне:     10.07.2015 г.                                  </t>
  </si>
  <si>
    <t xml:space="preserve">Дата  на съставяне:10.07.2015 г.                                                                                                                                </t>
  </si>
  <si>
    <t xml:space="preserve">Дата на съставяне: 10.07.2015 г.                    </t>
  </si>
  <si>
    <t>Дата на съставяне:10.07.2015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</si>
</sst>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855</v>
      </c>
      <c r="F3" s="217" t="s">
        <v>2</v>
      </c>
      <c r="G3" s="172"/>
      <c r="H3" s="461">
        <v>819364036</v>
      </c>
    </row>
    <row r="4" spans="1:8" ht="15">
      <c r="A4" s="580" t="s">
        <v>3</v>
      </c>
      <c r="B4" s="586"/>
      <c r="C4" s="586"/>
      <c r="D4" s="586"/>
      <c r="E4" s="504" t="s">
        <v>856</v>
      </c>
      <c r="F4" s="582" t="s">
        <v>4</v>
      </c>
      <c r="G4" s="583"/>
      <c r="H4" s="461">
        <v>201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4206</v>
      </c>
      <c r="D12" s="151">
        <v>4449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25</v>
      </c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7719</v>
      </c>
      <c r="D19" s="155">
        <f>SUM(D11:D18)</f>
        <v>7944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597</v>
      </c>
      <c r="H27" s="154">
        <f>SUM(H28:H30)</f>
        <v>1006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597</v>
      </c>
      <c r="H28" s="152">
        <v>1006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17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-168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429</v>
      </c>
      <c r="H33" s="154">
        <f>H27+H31+H32</f>
        <v>1023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9582</v>
      </c>
      <c r="H36" s="154">
        <f>H25+H17+H33</f>
        <v>10176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13735</v>
      </c>
      <c r="D55" s="155">
        <f>D19+D20+D21+D27+D32+D45+D51+D53+D54</f>
        <v>13960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</v>
      </c>
      <c r="D58" s="151">
        <v>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3401</v>
      </c>
      <c r="H61" s="154">
        <f>SUM(H62:H68)</f>
        <v>3047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</v>
      </c>
      <c r="D64" s="155">
        <f>SUM(D58:D63)</f>
        <v>4</v>
      </c>
      <c r="E64" s="237" t="s">
        <v>200</v>
      </c>
      <c r="F64" s="242" t="s">
        <v>201</v>
      </c>
      <c r="G64" s="152">
        <v>492</v>
      </c>
      <c r="H64" s="152">
        <v>471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114</v>
      </c>
      <c r="H66" s="152">
        <v>60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34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16</v>
      </c>
      <c r="E68" s="237" t="s">
        <v>213</v>
      </c>
      <c r="F68" s="242" t="s">
        <v>214</v>
      </c>
      <c r="G68" s="152">
        <v>2761</v>
      </c>
      <c r="H68" s="152">
        <v>2502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815</v>
      </c>
      <c r="H69" s="152">
        <v>801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4216</v>
      </c>
      <c r="H71" s="161">
        <f>H59+H60+H61+H69+H70</f>
        <v>3848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43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</v>
      </c>
      <c r="D75" s="155">
        <f>SUM(D67:D74)</f>
        <v>57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4216</v>
      </c>
      <c r="H79" s="162">
        <f>H71+H74+H75+H76</f>
        <v>3848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63</v>
      </c>
      <c r="D93" s="155">
        <f>D64+D75+D84+D91+D92</f>
        <v>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13798</v>
      </c>
      <c r="D94" s="164">
        <f>D93+D55</f>
        <v>14024</v>
      </c>
      <c r="E94" s="449" t="s">
        <v>270</v>
      </c>
      <c r="F94" s="289" t="s">
        <v>271</v>
      </c>
      <c r="G94" s="165">
        <f>G36+G39+G55+G79</f>
        <v>13798</v>
      </c>
      <c r="H94" s="165">
        <f>H36+H39+H55+H79</f>
        <v>14024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C48" sqref="C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ДУПНИЦА-ТАБАК " АД</v>
      </c>
      <c r="C2" s="589"/>
      <c r="D2" s="589"/>
      <c r="E2" s="589"/>
      <c r="F2" s="575" t="s">
        <v>2</v>
      </c>
      <c r="G2" s="575"/>
      <c r="H2" s="526">
        <f>'справка №1-БАЛАНС'!H3</f>
        <v>819364036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90" t="str">
        <f>'справка №1-БАЛАНС'!E5</f>
        <v>от 01.01.2015 г. до 30.06.2015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8</v>
      </c>
      <c r="E9" s="298" t="s">
        <v>284</v>
      </c>
      <c r="F9" s="549" t="s">
        <v>285</v>
      </c>
      <c r="G9" s="550">
        <v>0</v>
      </c>
      <c r="H9" s="550">
        <v>0</v>
      </c>
    </row>
    <row r="10" spans="1:8" ht="12">
      <c r="A10" s="298" t="s">
        <v>286</v>
      </c>
      <c r="B10" s="299" t="s">
        <v>287</v>
      </c>
      <c r="C10" s="46">
        <v>6</v>
      </c>
      <c r="D10" s="46">
        <v>9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101</v>
      </c>
      <c r="D11" s="46">
        <v>101</v>
      </c>
      <c r="E11" s="300" t="s">
        <v>292</v>
      </c>
      <c r="F11" s="549" t="s">
        <v>293</v>
      </c>
      <c r="G11" s="550">
        <v>0</v>
      </c>
      <c r="H11" s="550">
        <v>49</v>
      </c>
    </row>
    <row r="12" spans="1:8" ht="12">
      <c r="A12" s="298" t="s">
        <v>294</v>
      </c>
      <c r="B12" s="299" t="s">
        <v>295</v>
      </c>
      <c r="C12" s="46">
        <v>60</v>
      </c>
      <c r="D12" s="46">
        <v>58</v>
      </c>
      <c r="E12" s="300" t="s">
        <v>78</v>
      </c>
      <c r="F12" s="549" t="s">
        <v>296</v>
      </c>
      <c r="G12" s="550">
        <v>14</v>
      </c>
      <c r="H12" s="550">
        <v>16</v>
      </c>
    </row>
    <row r="13" spans="1:18" ht="12">
      <c r="A13" s="298" t="s">
        <v>297</v>
      </c>
      <c r="B13" s="299" t="s">
        <v>298</v>
      </c>
      <c r="C13" s="46">
        <v>10</v>
      </c>
      <c r="D13" s="46">
        <v>9</v>
      </c>
      <c r="E13" s="301" t="s">
        <v>51</v>
      </c>
      <c r="F13" s="551" t="s">
        <v>299</v>
      </c>
      <c r="G13" s="548">
        <f>SUM(G9:G12)</f>
        <v>14</v>
      </c>
      <c r="H13" s="548">
        <f>SUM(H9:H12)</f>
        <v>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17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182</v>
      </c>
      <c r="D19" s="49">
        <f>SUM(D9:D15)+D16</f>
        <v>202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0</v>
      </c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154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154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182</v>
      </c>
      <c r="D28" s="50">
        <f>D26+D19</f>
        <v>202</v>
      </c>
      <c r="E28" s="127" t="s">
        <v>338</v>
      </c>
      <c r="F28" s="554" t="s">
        <v>339</v>
      </c>
      <c r="G28" s="548">
        <f>G13+G15+G24</f>
        <v>14</v>
      </c>
      <c r="H28" s="548">
        <f>H13+H15+H24</f>
        <v>219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17</v>
      </c>
      <c r="E30" s="127" t="s">
        <v>342</v>
      </c>
      <c r="F30" s="554" t="s">
        <v>343</v>
      </c>
      <c r="G30" s="53">
        <f>IF((C28-G28)&gt;0,C28-G28,0)</f>
        <v>168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182</v>
      </c>
      <c r="D33" s="49">
        <f>D28-D31+D32</f>
        <v>202</v>
      </c>
      <c r="E33" s="127" t="s">
        <v>352</v>
      </c>
      <c r="F33" s="554" t="s">
        <v>353</v>
      </c>
      <c r="G33" s="53">
        <f>G32-G31+G28</f>
        <v>14</v>
      </c>
      <c r="H33" s="53">
        <f>H32-H31+H28</f>
        <v>219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17</v>
      </c>
      <c r="E34" s="128" t="s">
        <v>356</v>
      </c>
      <c r="F34" s="554" t="s">
        <v>357</v>
      </c>
      <c r="G34" s="548">
        <f>IF((C33-G33)&gt;0,C33-G33,0)</f>
        <v>168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17</v>
      </c>
      <c r="E39" s="313" t="s">
        <v>368</v>
      </c>
      <c r="F39" s="558" t="s">
        <v>369</v>
      </c>
      <c r="G39" s="559">
        <f>IF(G34&gt;0,IF(C35+G34&lt;0,0,C35+G34),IF(C34-C35&lt;0,C35-C34,0))</f>
        <v>168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17</v>
      </c>
      <c r="E41" s="127" t="s">
        <v>375</v>
      </c>
      <c r="F41" s="571" t="s">
        <v>376</v>
      </c>
      <c r="G41" s="52">
        <f>IF(C39=0,IF(G39-G40&gt;0,G39-G40+C40,0),IF(C39-C40&lt;0,C40-C39+G40,0))</f>
        <v>168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182</v>
      </c>
      <c r="D42" s="53">
        <f>D33+D35+D39</f>
        <v>219</v>
      </c>
      <c r="E42" s="128" t="s">
        <v>379</v>
      </c>
      <c r="F42" s="129" t="s">
        <v>380</v>
      </c>
      <c r="G42" s="53">
        <f>G39+G33</f>
        <v>182</v>
      </c>
      <c r="H42" s="53">
        <f>H39+H33</f>
        <v>219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01.01.2015 г. до 30.06.2015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17</v>
      </c>
      <c r="D10" s="54">
        <v>74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-14</v>
      </c>
      <c r="D11" s="54">
        <v>-27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</v>
      </c>
      <c r="D13" s="54">
        <v>-45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7"/>
      <c r="D50" s="577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7"/>
      <c r="D52" s="577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3">
      <selection activeCell="G45" sqref="G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01.01.2015 г. до 30.06.2015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1023</v>
      </c>
      <c r="J11" s="58">
        <f>'справка №1-БАЛАНС'!H29+'справка №1-БАЛАНС'!H32</f>
        <v>0</v>
      </c>
      <c r="K11" s="60"/>
      <c r="L11" s="344">
        <f>SUM(C11:K11)</f>
        <v>10176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1023</v>
      </c>
      <c r="J15" s="61">
        <f t="shared" si="2"/>
        <v>0</v>
      </c>
      <c r="K15" s="61">
        <f t="shared" si="2"/>
        <v>0</v>
      </c>
      <c r="L15" s="344">
        <f t="shared" si="1"/>
        <v>10176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-168</v>
      </c>
      <c r="K16" s="60"/>
      <c r="L16" s="344">
        <f t="shared" si="1"/>
        <v>-168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-426</v>
      </c>
      <c r="J20" s="60"/>
      <c r="K20" s="60"/>
      <c r="L20" s="344">
        <f t="shared" si="1"/>
        <v>-426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597</v>
      </c>
      <c r="J29" s="59">
        <f t="shared" si="6"/>
        <v>-168</v>
      </c>
      <c r="K29" s="59">
        <f t="shared" si="6"/>
        <v>0</v>
      </c>
      <c r="L29" s="344">
        <f t="shared" si="1"/>
        <v>9582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597</v>
      </c>
      <c r="J32" s="59">
        <f t="shared" si="7"/>
        <v>-168</v>
      </c>
      <c r="K32" s="59">
        <f t="shared" si="7"/>
        <v>0</v>
      </c>
      <c r="L32" s="344">
        <f t="shared" si="1"/>
        <v>9582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 t="s">
        <v>868</v>
      </c>
      <c r="E37" s="14"/>
      <c r="F37" s="14"/>
      <c r="G37" s="14"/>
      <c r="H37" s="14"/>
      <c r="I37" s="14"/>
      <c r="J37" s="14" t="s">
        <v>869</v>
      </c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38" t="s">
        <v>861</v>
      </c>
      <c r="E38" s="538"/>
      <c r="F38" s="579"/>
      <c r="G38" s="579"/>
      <c r="H38" s="579"/>
      <c r="I38" s="579"/>
      <c r="J38" s="538" t="s">
        <v>867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G22" sqref="G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 ДУПНИЦА-ТАБАК 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01.01.2015 г. до 30.06.2015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1727</v>
      </c>
      <c r="L10" s="65">
        <v>101</v>
      </c>
      <c r="M10" s="65"/>
      <c r="N10" s="74">
        <f aca="true" t="shared" si="4" ref="N10:N39">K10+L10-M10</f>
        <v>1828</v>
      </c>
      <c r="O10" s="65"/>
      <c r="P10" s="65"/>
      <c r="Q10" s="74">
        <f t="shared" si="0"/>
        <v>1828</v>
      </c>
      <c r="R10" s="74">
        <f t="shared" si="1"/>
        <v>4206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>
        <v>0</v>
      </c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2</v>
      </c>
      <c r="M11" s="65"/>
      <c r="N11" s="74">
        <f t="shared" si="4"/>
        <v>150</v>
      </c>
      <c r="O11" s="65"/>
      <c r="P11" s="65"/>
      <c r="Q11" s="74">
        <f t="shared" si="0"/>
        <v>150</v>
      </c>
      <c r="R11" s="74">
        <f t="shared" si="1"/>
        <v>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1</v>
      </c>
      <c r="M12" s="65"/>
      <c r="N12" s="74">
        <f t="shared" si="4"/>
        <v>41</v>
      </c>
      <c r="O12" s="65"/>
      <c r="P12" s="65"/>
      <c r="Q12" s="74">
        <f t="shared" si="0"/>
        <v>41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0</v>
      </c>
      <c r="G17" s="74">
        <f t="shared" si="2"/>
        <v>9760</v>
      </c>
      <c r="H17" s="75">
        <f>SUM(H9:H16)</f>
        <v>0</v>
      </c>
      <c r="I17" s="75">
        <f>SUM(I9:I16)</f>
        <v>0</v>
      </c>
      <c r="J17" s="74">
        <f t="shared" si="3"/>
        <v>9760</v>
      </c>
      <c r="K17" s="75">
        <f>SUM(K9:K16)</f>
        <v>1937</v>
      </c>
      <c r="L17" s="75">
        <f>SUM(L9:L16)</f>
        <v>104</v>
      </c>
      <c r="M17" s="75">
        <f>SUM(M9:M16)</f>
        <v>0</v>
      </c>
      <c r="N17" s="74">
        <f t="shared" si="4"/>
        <v>2041</v>
      </c>
      <c r="O17" s="75">
        <f>SUM(O9:O16)</f>
        <v>0</v>
      </c>
      <c r="P17" s="75">
        <f>SUM(P9:P16)</f>
        <v>0</v>
      </c>
      <c r="Q17" s="74">
        <f t="shared" si="5"/>
        <v>2041</v>
      </c>
      <c r="R17" s="74">
        <f t="shared" si="6"/>
        <v>7719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0</v>
      </c>
      <c r="G40" s="438">
        <f t="shared" si="13"/>
        <v>15776</v>
      </c>
      <c r="H40" s="438">
        <f t="shared" si="13"/>
        <v>0</v>
      </c>
      <c r="I40" s="438">
        <f t="shared" si="13"/>
        <v>0</v>
      </c>
      <c r="J40" s="438">
        <f t="shared" si="13"/>
        <v>15776</v>
      </c>
      <c r="K40" s="438">
        <f t="shared" si="13"/>
        <v>1937</v>
      </c>
      <c r="L40" s="438">
        <f t="shared" si="13"/>
        <v>104</v>
      </c>
      <c r="M40" s="438">
        <f t="shared" si="13"/>
        <v>0</v>
      </c>
      <c r="N40" s="438">
        <f t="shared" si="13"/>
        <v>2041</v>
      </c>
      <c r="O40" s="438">
        <f t="shared" si="13"/>
        <v>0</v>
      </c>
      <c r="P40" s="438">
        <f t="shared" si="13"/>
        <v>0</v>
      </c>
      <c r="Q40" s="438">
        <f t="shared" si="13"/>
        <v>2041</v>
      </c>
      <c r="R40" s="438">
        <f t="shared" si="13"/>
        <v>13735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857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01.01.2015 г. до 30.06.2015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43</v>
      </c>
      <c r="D38" s="105">
        <f>SUM(D39:D42)</f>
        <v>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43</v>
      </c>
      <c r="D42" s="108">
        <v>43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54</v>
      </c>
      <c r="D43" s="104">
        <f>D24+D28+D29+D31+D30+D32+D33+D38</f>
        <v>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54</v>
      </c>
      <c r="D44" s="103">
        <f>D43+D21+D19+D9</f>
        <v>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3401</v>
      </c>
      <c r="D85" s="104">
        <f>SUM(D86:D90)+D94</f>
        <v>148</v>
      </c>
      <c r="E85" s="104">
        <f>SUM(E86:E90)+E94</f>
        <v>3253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492</v>
      </c>
      <c r="D87" s="108"/>
      <c r="E87" s="119">
        <f t="shared" si="1"/>
        <v>492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114</v>
      </c>
      <c r="D89" s="108">
        <v>114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2761</v>
      </c>
      <c r="D90" s="103">
        <f>SUM(D91:D93)</f>
        <v>0</v>
      </c>
      <c r="E90" s="103">
        <f>SUM(E91:E93)</f>
        <v>2761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780</v>
      </c>
      <c r="D92" s="108"/>
      <c r="E92" s="119">
        <f t="shared" si="1"/>
        <v>780</v>
      </c>
      <c r="F92" s="108"/>
    </row>
    <row r="93" spans="1:6" ht="12">
      <c r="A93" s="396" t="s">
        <v>663</v>
      </c>
      <c r="B93" s="397" t="s">
        <v>754</v>
      </c>
      <c r="C93" s="108">
        <v>1981</v>
      </c>
      <c r="D93" s="108"/>
      <c r="E93" s="119">
        <f t="shared" si="1"/>
        <v>1981</v>
      </c>
      <c r="F93" s="108"/>
    </row>
    <row r="94" spans="1:6" ht="12">
      <c r="A94" s="396" t="s">
        <v>755</v>
      </c>
      <c r="B94" s="397" t="s">
        <v>756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815</v>
      </c>
      <c r="D95" s="108"/>
      <c r="E95" s="119">
        <f t="shared" si="1"/>
        <v>815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4216</v>
      </c>
      <c r="D96" s="104">
        <f>D85+D80+D75+D71+D95</f>
        <v>148</v>
      </c>
      <c r="E96" s="104">
        <f>E85+E80+E75+E71+E95</f>
        <v>4068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4216</v>
      </c>
      <c r="D97" s="104">
        <f>D96+D68+D66</f>
        <v>148</v>
      </c>
      <c r="E97" s="104">
        <f>E96+E68+E66</f>
        <v>4068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01.01.2015 г. до 30.06.2015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01.01.2015 г. до 30.06.2015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2015-07-10T08:43:47Z</cp:lastPrinted>
  <dcterms:created xsi:type="dcterms:W3CDTF">2000-06-29T12:02:40Z</dcterms:created>
  <dcterms:modified xsi:type="dcterms:W3CDTF">2015-07-14T07:48:11Z</dcterms:modified>
  <cp:category/>
  <cp:version/>
  <cp:contentType/>
  <cp:contentStatus/>
</cp:coreProperties>
</file>