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<sst xmlns="http://schemas.openxmlformats.org/spreadsheetml/2006/main" count="4315" uniqueCount="997">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</sst>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1169</v>
      </c>
      <c r="D6" s="675">
        <f aca="true" t="shared" si="0" ref="D6:D15">C6-E6</f>
        <v>0</v>
      </c>
      <c r="E6" s="674">
        <f>'1-Баланс'!G95</f>
        <v>1169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308</v>
      </c>
      <c r="D7" s="675">
        <f t="shared" si="0"/>
        <v>303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89</v>
      </c>
      <c r="D8" s="675">
        <f t="shared" si="0"/>
        <v>0</v>
      </c>
      <c r="E8" s="674">
        <f>ABS('2-Отчет за доходите'!C44)-ABS('2-Отчет за доходите'!G44)</f>
        <v>89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308</v>
      </c>
      <c r="D11" s="675">
        <f t="shared" si="0"/>
        <v>0</v>
      </c>
      <c r="E11" s="674">
        <f>'4-Отчет за собствения капитал'!L34</f>
        <v>308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0.04884742041712404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0.288961038961039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0.10336817653890824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0.07613344739093242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1.0513560300057703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1.6816143497757847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1.6816143497757847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0.04035874439461883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0.04035874439461883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41.40909090909091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1.5585970915312233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2.795454545454546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0.7365269461077845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0.288961038961039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0.05598243688254665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8.441176470588236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603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449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38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1098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1125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1169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214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214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89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303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308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36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156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192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192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669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578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35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669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669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207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1102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186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190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1732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1733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89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1733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89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89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89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1822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1822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1822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1822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1822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1417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-1101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-212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-98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214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214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89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303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303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219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219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89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308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308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56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23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98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98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1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56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24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99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99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56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24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99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99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24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10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42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42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12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10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55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55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12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10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55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55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7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14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44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">
      <selection activeCell="A24" sqref="A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</v>
      </c>
      <c r="D16" s="196">
        <v>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</v>
      </c>
      <c r="D17" s="196">
        <v>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</v>
      </c>
      <c r="D20" s="598">
        <f>SUM(D12:D19)</f>
        <v>56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214</v>
      </c>
      <c r="H28" s="596">
        <f>SUM(H29:H31)</f>
        <v>206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214</v>
      </c>
      <c r="H29" s="196">
        <v>206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89</v>
      </c>
      <c r="H32" s="196">
        <v>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303</v>
      </c>
      <c r="H34" s="598">
        <f>H28+H32+H33</f>
        <v>214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308</v>
      </c>
      <c r="H37" s="600">
        <f>H26+H18+H34</f>
        <v>219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36</v>
      </c>
      <c r="H44" s="196">
        <v>36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156</v>
      </c>
      <c r="H49" s="196">
        <v>152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192</v>
      </c>
      <c r="H50" s="596">
        <f>SUM(H44:H49)</f>
        <v>188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</v>
      </c>
      <c r="D56" s="602">
        <f>D20+D21+D22+D28+D33+D46+D52+D54+D55</f>
        <v>56</v>
      </c>
      <c r="E56" s="100" t="s">
        <v>850</v>
      </c>
      <c r="F56" s="99" t="s">
        <v>172</v>
      </c>
      <c r="G56" s="599">
        <f>G50+G52+G53+G54+G55</f>
        <v>192</v>
      </c>
      <c r="H56" s="600">
        <f>H50+H52+H53+H54+H55</f>
        <v>188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669</v>
      </c>
      <c r="H61" s="596">
        <f>SUM(H62:H68)</f>
        <v>250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578</v>
      </c>
      <c r="H64" s="196">
        <v>127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59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35</v>
      </c>
      <c r="H66" s="196">
        <v>42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11</v>
      </c>
    </row>
    <row r="68" spans="1:8" ht="15.75">
      <c r="A68" s="89" t="s">
        <v>206</v>
      </c>
      <c r="B68" s="91" t="s">
        <v>207</v>
      </c>
      <c r="C68" s="197">
        <v>603</v>
      </c>
      <c r="D68" s="196">
        <v>1</v>
      </c>
      <c r="E68" s="89" t="s">
        <v>212</v>
      </c>
      <c r="F68" s="93" t="s">
        <v>213</v>
      </c>
      <c r="G68" s="197">
        <v>19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449</v>
      </c>
      <c r="D69" s="196">
        <v>440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5</v>
      </c>
      <c r="D70" s="196">
        <v>48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669</v>
      </c>
      <c r="H71" s="598">
        <f>H59+H60+H61+H69+H70</f>
        <v>250</v>
      </c>
    </row>
    <row r="72" spans="1:8" ht="15.75">
      <c r="A72" s="89" t="s">
        <v>221</v>
      </c>
      <c r="B72" s="91" t="s">
        <v>222</v>
      </c>
      <c r="C72" s="197">
        <v>38</v>
      </c>
      <c r="D72" s="196">
        <v>94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1098</v>
      </c>
      <c r="D76" s="598">
        <f>SUM(D68:D75)</f>
        <v>583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669</v>
      </c>
      <c r="H79" s="600">
        <f>H71+H73+H75+H77</f>
        <v>250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1125</v>
      </c>
      <c r="D94" s="602">
        <f>D65+D76+D85+D92+D93</f>
        <v>601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1169</v>
      </c>
      <c r="D95" s="604">
        <f>D94+D56</f>
        <v>657</v>
      </c>
      <c r="E95" s="229" t="s">
        <v>942</v>
      </c>
      <c r="F95" s="489" t="s">
        <v>268</v>
      </c>
      <c r="G95" s="603">
        <f>G37+G40+G56+G79</f>
        <v>1169</v>
      </c>
      <c r="H95" s="604">
        <f>H37+H40+H56+H79</f>
        <v>657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25" sqref="D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207</v>
      </c>
      <c r="D12" s="316">
        <v>333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1102</v>
      </c>
      <c r="D13" s="316">
        <v>1419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6">
        <v>11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186</v>
      </c>
      <c r="D15" s="316">
        <v>206</v>
      </c>
      <c r="E15" s="245" t="s">
        <v>79</v>
      </c>
      <c r="F15" s="240" t="s">
        <v>289</v>
      </c>
      <c r="G15" s="316">
        <v>1822</v>
      </c>
      <c r="H15" s="317">
        <v>2129</v>
      </c>
    </row>
    <row r="16" spans="1:8" ht="15.75">
      <c r="A16" s="194" t="s">
        <v>290</v>
      </c>
      <c r="B16" s="190" t="s">
        <v>291</v>
      </c>
      <c r="C16" s="316">
        <v>34</v>
      </c>
      <c r="D16" s="316">
        <v>41</v>
      </c>
      <c r="E16" s="236" t="s">
        <v>52</v>
      </c>
      <c r="F16" s="264" t="s">
        <v>292</v>
      </c>
      <c r="G16" s="628">
        <f>SUM(G12:G15)</f>
        <v>1822</v>
      </c>
      <c r="H16" s="629">
        <f>SUM(H12:H15)</f>
        <v>2129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190</v>
      </c>
      <c r="D19" s="317">
        <v>112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1732</v>
      </c>
      <c r="D22" s="629">
        <f>SUM(D12:D18)+D19</f>
        <v>2122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1733</v>
      </c>
      <c r="D31" s="635">
        <f>D29+D22</f>
        <v>2123</v>
      </c>
      <c r="E31" s="251" t="s">
        <v>824</v>
      </c>
      <c r="F31" s="266" t="s">
        <v>331</v>
      </c>
      <c r="G31" s="253">
        <f>G16+G18+G27</f>
        <v>1822</v>
      </c>
      <c r="H31" s="254">
        <f>H16+H18+H27</f>
        <v>2129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89</v>
      </c>
      <c r="D33" s="244">
        <f>IF((H31-D31)&gt;0,H31-D31,0)</f>
        <v>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1733</v>
      </c>
      <c r="D36" s="637">
        <f>D31-D34+D35</f>
        <v>2123</v>
      </c>
      <c r="E36" s="262" t="s">
        <v>346</v>
      </c>
      <c r="F36" s="256" t="s">
        <v>347</v>
      </c>
      <c r="G36" s="267">
        <f>G35-G34+G31</f>
        <v>1822</v>
      </c>
      <c r="H36" s="268">
        <f>H35-H34+H31</f>
        <v>2129</v>
      </c>
    </row>
    <row r="37" spans="1:8" ht="15.75">
      <c r="A37" s="261" t="s">
        <v>348</v>
      </c>
      <c r="B37" s="231" t="s">
        <v>349</v>
      </c>
      <c r="C37" s="634">
        <f>IF((G36-C36)&gt;0,G36-C36,0)</f>
        <v>89</v>
      </c>
      <c r="D37" s="635">
        <f>IF((H36-D36)&gt;0,H36-D36,0)</f>
        <v>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89</v>
      </c>
      <c r="D42" s="244">
        <f>+IF((H36-D36-D38)&gt;0,H36-D36-D38,0)</f>
        <v>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89</v>
      </c>
      <c r="D44" s="268">
        <f>IF(H42=0,IF(D42-D43&gt;0,D42-D43+H43,0),IF(H42-H43&lt;0,H43-H42+D42,0))</f>
        <v>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1822</v>
      </c>
      <c r="D45" s="631">
        <f>D36+D38+D42</f>
        <v>2129</v>
      </c>
      <c r="E45" s="270" t="s">
        <v>373</v>
      </c>
      <c r="F45" s="272" t="s">
        <v>374</v>
      </c>
      <c r="G45" s="630">
        <f>G42+G36</f>
        <v>1822</v>
      </c>
      <c r="H45" s="631">
        <f>H42+H36</f>
        <v>2129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1417</v>
      </c>
      <c r="D11" s="196">
        <v>4969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-1101</v>
      </c>
      <c r="D12" s="196">
        <v>-4368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-212</v>
      </c>
      <c r="D14" s="196">
        <v>-458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-98</v>
      </c>
      <c r="D15" s="196">
        <v>-194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</v>
      </c>
      <c r="D21" s="659">
        <f>SUM(D11:D20)</f>
        <v>-54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90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214</v>
      </c>
      <c r="J13" s="584">
        <f>'1-Баланс'!H30+'1-Баланс'!H33</f>
        <v>0</v>
      </c>
      <c r="K13" s="585"/>
      <c r="L13" s="584">
        <f>SUM(C13:K13)</f>
        <v>219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214</v>
      </c>
      <c r="J17" s="653">
        <f t="shared" si="2"/>
        <v>0</v>
      </c>
      <c r="K17" s="653">
        <f t="shared" si="2"/>
        <v>0</v>
      </c>
      <c r="L17" s="584">
        <f t="shared" si="1"/>
        <v>219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89</v>
      </c>
      <c r="J18" s="584">
        <f>+'1-Баланс'!G33</f>
        <v>0</v>
      </c>
      <c r="K18" s="585"/>
      <c r="L18" s="584">
        <f t="shared" si="1"/>
        <v>89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303</v>
      </c>
      <c r="J31" s="653">
        <f t="shared" si="6"/>
        <v>0</v>
      </c>
      <c r="K31" s="653">
        <f t="shared" si="6"/>
        <v>0</v>
      </c>
      <c r="L31" s="584">
        <f t="shared" si="1"/>
        <v>308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303</v>
      </c>
      <c r="J34" s="587">
        <f t="shared" si="7"/>
        <v>0</v>
      </c>
      <c r="K34" s="587">
        <f t="shared" si="7"/>
        <v>0</v>
      </c>
      <c r="L34" s="651">
        <f t="shared" si="1"/>
        <v>308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56</v>
      </c>
      <c r="E13" s="328"/>
      <c r="F13" s="328"/>
      <c r="G13" s="329">
        <f t="shared" si="2"/>
        <v>56</v>
      </c>
      <c r="H13" s="328"/>
      <c r="I13" s="328"/>
      <c r="J13" s="329">
        <f t="shared" si="3"/>
        <v>56</v>
      </c>
      <c r="K13" s="328">
        <v>24</v>
      </c>
      <c r="L13" s="328">
        <v>9</v>
      </c>
      <c r="M13" s="328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10</v>
      </c>
      <c r="L15" s="328">
        <v>2</v>
      </c>
      <c r="M15" s="328"/>
      <c r="N15" s="329">
        <f t="shared" si="4"/>
        <v>12</v>
      </c>
      <c r="O15" s="328"/>
      <c r="P15" s="328"/>
      <c r="Q15" s="329">
        <f t="shared" si="0"/>
        <v>12</v>
      </c>
      <c r="R15" s="340">
        <f t="shared" si="1"/>
        <v>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</v>
      </c>
      <c r="E16" s="328">
        <v>2</v>
      </c>
      <c r="F16" s="328">
        <v>1</v>
      </c>
      <c r="G16" s="329">
        <f t="shared" si="2"/>
        <v>24</v>
      </c>
      <c r="H16" s="328"/>
      <c r="I16" s="328"/>
      <c r="J16" s="329">
        <f t="shared" si="3"/>
        <v>24</v>
      </c>
      <c r="K16" s="328">
        <v>8</v>
      </c>
      <c r="L16" s="328">
        <v>3</v>
      </c>
      <c r="M16" s="328">
        <v>1</v>
      </c>
      <c r="N16" s="329">
        <f t="shared" si="4"/>
        <v>10</v>
      </c>
      <c r="O16" s="328"/>
      <c r="P16" s="328"/>
      <c r="Q16" s="329">
        <f t="shared" si="0"/>
        <v>10</v>
      </c>
      <c r="R16" s="340">
        <f t="shared" si="1"/>
        <v>14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98</v>
      </c>
      <c r="E19" s="330">
        <f>SUM(E11:E18)</f>
        <v>2</v>
      </c>
      <c r="F19" s="330">
        <f>SUM(F11:F18)</f>
        <v>1</v>
      </c>
      <c r="G19" s="329">
        <f t="shared" si="2"/>
        <v>99</v>
      </c>
      <c r="H19" s="330">
        <f>SUM(H11:H18)</f>
        <v>0</v>
      </c>
      <c r="I19" s="330">
        <f>SUM(I11:I18)</f>
        <v>0</v>
      </c>
      <c r="J19" s="329">
        <f t="shared" si="3"/>
        <v>99</v>
      </c>
      <c r="K19" s="330">
        <f>SUM(K11:K18)</f>
        <v>42</v>
      </c>
      <c r="L19" s="330">
        <f>SUM(L11:L18)</f>
        <v>14</v>
      </c>
      <c r="M19" s="330">
        <f>SUM(M11:M18)</f>
        <v>1</v>
      </c>
      <c r="N19" s="329">
        <f t="shared" si="4"/>
        <v>55</v>
      </c>
      <c r="O19" s="330">
        <f>SUM(O11:O18)</f>
        <v>0</v>
      </c>
      <c r="P19" s="330">
        <f>SUM(P11:P18)</f>
        <v>0</v>
      </c>
      <c r="Q19" s="329">
        <f t="shared" si="0"/>
        <v>55</v>
      </c>
      <c r="R19" s="340">
        <f t="shared" si="1"/>
        <v>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</v>
      </c>
      <c r="E42" s="349">
        <f>E19+E20+E21+E27+E40+E41</f>
        <v>2</v>
      </c>
      <c r="F42" s="349">
        <f aca="true" t="shared" si="11" ref="F42:R42">F19+F20+F21+F27+F40+F41</f>
        <v>1</v>
      </c>
      <c r="G42" s="349">
        <f t="shared" si="11"/>
        <v>99</v>
      </c>
      <c r="H42" s="349">
        <f t="shared" si="11"/>
        <v>0</v>
      </c>
      <c r="I42" s="349">
        <f t="shared" si="11"/>
        <v>0</v>
      </c>
      <c r="J42" s="349">
        <f t="shared" si="11"/>
        <v>99</v>
      </c>
      <c r="K42" s="349">
        <f t="shared" si="11"/>
        <v>42</v>
      </c>
      <c r="L42" s="349">
        <f t="shared" si="11"/>
        <v>14</v>
      </c>
      <c r="M42" s="349">
        <f t="shared" si="11"/>
        <v>1</v>
      </c>
      <c r="N42" s="349">
        <f t="shared" si="11"/>
        <v>55</v>
      </c>
      <c r="O42" s="349">
        <f t="shared" si="11"/>
        <v>0</v>
      </c>
      <c r="P42" s="349">
        <f t="shared" si="11"/>
        <v>0</v>
      </c>
      <c r="Q42" s="349">
        <f t="shared" si="11"/>
        <v>55</v>
      </c>
      <c r="R42" s="350">
        <f t="shared" si="11"/>
        <v>44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4">
      <selection activeCell="B112" sqref="B112:F1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2020-08-17T08:41:48Z</dcterms:modified>
  <cp:category/>
  <cp:version/>
  <cp:contentType/>
  <cp:contentStatus/>
</cp:coreProperties>
</file>