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<sst xmlns="http://schemas.openxmlformats.org/spreadsheetml/2006/main" count="1077" uniqueCount="877">
  <si>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</si>
  <si>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</si>
  <si>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</si>
  <si>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</si>
  <si>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</si>
  <si>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</si>
  <si>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</si>
  <si>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</si>
  <si>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</si>
  <si>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</si>
  <si>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</si>
  <si>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</si>
  <si>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</si>
  <si>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</si>
  <si>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</si>
  <si>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</si>
  <si>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</si>
  <si>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</si>
  <si>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</si>
  <si>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</si>
  <si>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</si>
  <si>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</si>
  <si>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</si>
  <si>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</si>
  <si>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</si>
  <si>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</si>
  <si>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</si>
  <si>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</si>
  <si>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</si>
  <si>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</si>
  <si>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</si>
  <si>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</si>
  <si>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</si>
  <si>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</si>
  <si>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</si>
  <si>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</si>
  <si>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</si>
  <si>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</si>
  <si>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</si>
  <si>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</si>
  <si>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</si>
  <si>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</si>
  <si>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</si>
  <si>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</si>
  <si>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</si>
  <si>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</si>
  <si>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</si>
  <si>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</si>
  <si>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</si>
  <si>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</si>
  <si>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</si>
  <si>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</si>
  <si>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</si>
  <si>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</si>
  <si>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</si>
  <si>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</si>
  <si>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</si>
  <si>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</si>
  <si>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</si>
  <si>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</si>
  <si>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</si>
  <si>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</si>
  <si>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</si>
  <si>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</si>
  <si>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</si>
  <si>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</si>
  <si>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</si>
  <si>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</si>
  <si>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</si>
  <si>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</si>
  <si>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</si>
  <si>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</si>
  <si>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</si>
  <si>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</si>
  <si>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</si>
  <si>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</si>
  <si>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</si>
  <si>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</si>
  <si>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</si>
  <si>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</si>
  <si>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</si>
  <si>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</si>
  <si>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</si>
  <si>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</si>
  <si>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</si>
  <si>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</si>
  <si>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</si>
  <si>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</si>
  <si>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</si>
  <si>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</si>
  <si>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</si>
  <si>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</si>
  <si>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</si>
  <si>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</si>
  <si>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</si>
  <si>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</si>
  <si>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</si>
  <si>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</si>
  <si>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</si>
  <si>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</si>
  <si>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</si>
  <si>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</si>
  <si>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</si>
  <si>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</si>
  <si>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</si>
  <si>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</si>
  <si>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</si>
  <si>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</si>
  <si>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</si>
  <si>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</si>
  <si>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</si>
  <si>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</si>
  <si>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</si>
  <si>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</si>
  <si>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</si>
  <si>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</si>
  <si>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</si>
  <si>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</si>
  <si>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</si>
  <si>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</si>
  <si>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</si>
  <si>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</si>
  <si>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</si>
  <si>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</si>
  <si>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</si>
  <si>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</si>
  <si>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</si>
  <si>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</si>
  <si>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</si>
  <si>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</si>
  <si>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</si>
  <si>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</si>
  <si>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</si>
  <si>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</si>
  <si>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</si>
  <si>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</si>
  <si>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</si>
  <si>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</si>
  <si>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</si>
  <si>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</si>
  <si>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</si>
  <si>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</si>
  <si>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</si>
  <si>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</si>
  <si>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</si>
  <si>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</si>
  <si>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</si>
  <si>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</si>
  <si>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</si>
  <si>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</si>
  <si>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</si>
  <si>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</si>
  <si>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</si>
  <si>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</si>
  <si>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</si>
  <si>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</si>
  <si>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</si>
  <si>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</si>
  <si>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</si>
  <si>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</si>
  <si>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</si>
  <si>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</si>
  <si>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</si>
  <si>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</si>
  <si>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</si>
  <si>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</si>
  <si>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</si>
  <si>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</si>
  <si>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</si>
  <si>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</si>
  <si>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</si>
  <si>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</si>
  <si>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</si>
  <si>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</si>
  <si>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</si>
  <si>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</si>
  <si>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</si>
  <si>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</si>
  <si>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</si>
  <si>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</si>
  <si>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</si>
  <si>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</si>
  <si>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</si>
  <si>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</si>
  <si>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</si>
  <si>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</si>
  <si>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</si>
  <si>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</si>
  <si>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</si>
  <si>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</si>
  <si>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</si>
  <si>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</si>
  <si>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</si>
  <si>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</si>
  <si>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</si>
  <si>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</si>
  <si>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</si>
  <si>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</si>
  <si>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</si>
  <si>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</si>
  <si>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</si>
  <si>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</si>
  <si>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</si>
  <si>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</si>
  <si>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</si>
  <si>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</si>
  <si>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</si>
  <si>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</si>
  <si>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</si>
  <si>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</si>
  <si>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</si>
  <si>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</si>
  <si>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</si>
  <si>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</si>
  <si>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</si>
  <si>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</si>
  <si>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</si>
  <si>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</si>
  <si>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</si>
  <si>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</si>
  <si>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</si>
  <si>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</si>
  <si>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</si>
  <si>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</si>
  <si>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</si>
  <si>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</si>
  <si>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</si>
  <si>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</si>
  <si>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</si>
  <si>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</si>
  <si>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</si>
  <si>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</si>
  <si>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</si>
  <si>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</si>
  <si>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</si>
  <si>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</si>
  <si>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</si>
  <si>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</si>
  <si>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</si>
  <si>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</si>
  <si>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</si>
  <si>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</si>
  <si>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</si>
  <si>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</si>
  <si>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</si>
  <si>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</si>
  <si>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</si>
  <si>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</si>
  <si>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</si>
  <si>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</si>
  <si>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</si>
  <si>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</si>
  <si>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</si>
  <si>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</si>
  <si>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</si>
  <si>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</si>
  <si>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</si>
  <si>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</si>
  <si>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</si>
  <si>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</si>
  <si>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</si>
  <si>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</si>
  <si>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</si>
  <si>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</si>
  <si>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</si>
  <si>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</si>
  <si>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</si>
  <si>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</si>
  <si>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</si>
  <si>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</si>
  <si>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</si>
  <si>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</si>
  <si>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</si>
  <si>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</si>
  <si>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</si>
  <si>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</si>
  <si>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</si>
  <si>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</si>
  <si>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</si>
  <si>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</si>
  <si>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</si>
  <si>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</si>
  <si>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</si>
  <si>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</si>
  <si>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</si>
  <si>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</si>
  <si>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</si>
  <si>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</si>
  <si>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</si>
  <si>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</si>
  <si>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</si>
  <si>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</si>
  <si>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</si>
  <si>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</si>
  <si>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</si>
  <si>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</si>
  <si>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</si>
  <si>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</si>
  <si>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</si>
  <si>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</si>
  <si>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</si>
  <si>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</si>
  <si>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</si>
  <si>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</si>
  <si>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</si>
  <si>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</si>
  <si>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</si>
  <si>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</si>
  <si>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</si>
  <si>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</si>
  <si>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</si>
  <si>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</si>
  <si>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</si>
  <si>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</si>
  <si>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</si>
  <si>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</si>
  <si>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</si>
  <si>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</si>
  <si>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</si>
  <si>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</si>
  <si>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</si>
  <si>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</si>
  <si>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</si>
  <si>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</si>
  <si>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</si>
  <si>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</si>
  <si>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</si>
  <si>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</si>
  <si>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</si>
  <si>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</si>
  <si>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</si>
  <si>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</si>
  <si>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</si>
  <si>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</si>
  <si>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</si>
  <si>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</si>
  <si>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</si>
  <si>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</si>
  <si>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</si>
  <si>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</si>
  <si>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</si>
  <si>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</si>
  <si>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</si>
  <si>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</si>
  <si>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</si>
  <si>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</si>
  <si>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</si>
  <si>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</si>
  <si>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</si>
  <si>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</si>
  <si>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</si>
  <si>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</si>
  <si>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</si>
  <si>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</si>
  <si>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</si>
  <si>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</si>
  <si>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</si>
  <si>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</si>
  <si>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</si>
  <si>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</si>
  <si>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</si>
  <si>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</si>
  <si>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</si>
  <si>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</si>
  <si>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</si>
  <si>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</si>
  <si>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</si>
  <si>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</si>
  <si>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</si>
  <si>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</si>
  <si>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</si>
  <si>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</si>
  <si>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</si>
  <si>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</si>
  <si>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</si>
  <si>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</si>
  <si>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</si>
  <si>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</si>
  <si>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</si>
  <si>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</si>
  <si>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</si>
  <si>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</si>
  <si>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</si>
  <si>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</si>
  <si>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</si>
  <si>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</si>
  <si>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</si>
  <si>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</si>
  <si>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</si>
  <si>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</si>
  <si>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</si>
  <si>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</si>
  <si>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</si>
  <si>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</si>
  <si>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</si>
  <si>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</si>
  <si>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</si>
  <si>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</si>
  <si>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</si>
  <si>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</si>
  <si>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</si>
  <si>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</si>
  <si>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</si>
  <si>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</si>
  <si>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</si>
  <si>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</si>
  <si>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</si>
  <si>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</si>
  <si>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</si>
  <si>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</si>
  <si>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</si>
  <si>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</si>
  <si>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</si>
  <si>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</si>
  <si>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</si>
  <si>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</si>
  <si>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</si>
  <si>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</si>
  <si>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</si>
  <si>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</si>
  <si>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</si>
  <si>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</si>
  <si>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</si>
  <si>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</si>
  <si>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</si>
  <si>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</si>
  <si>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</si>
  <si>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</si>
  <si>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</si>
  <si>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</si>
  <si>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</si>
  <si>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</si>
  <si>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</si>
  <si>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</si>
  <si>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</si>
  <si>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</si>
  <si>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</si>
  <si>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</si>
  <si>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</si>
  <si>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</si>
  <si>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</si>
  <si>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</si>
  <si>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</si>
  <si>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</si>
  <si>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</si>
  <si>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</si>
  <si>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</si>
  <si>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</si>
  <si>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</si>
  <si>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</si>
  <si>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</si>
  <si>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</si>
  <si>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</si>
  <si>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</si>
  <si>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</si>
  <si>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</si>
  <si>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</si>
  <si>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</si>
  <si>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</si>
  <si>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</si>
  <si>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</si>
  <si>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</si>
  <si>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</si>
  <si>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</si>
  <si>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</si>
  <si>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</si>
  <si>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</si>
  <si>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</si>
  <si>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</si>
  <si>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</si>
  <si>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</si>
  <si>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</si>
  <si>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</si>
  <si>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</si>
  <si>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</si>
  <si>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</si>
  <si>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</si>
  <si>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</si>
  <si>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</si>
  <si>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</si>
  <si>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</si>
  <si>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</si>
  <si>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</si>
  <si>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</si>
  <si>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</si>
  <si>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</si>
  <si>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</si>
  <si>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</si>
  <si>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</si>
  <si>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</si>
  <si>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</si>
  <si>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</si>
  <si>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</si>
  <si>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</si>
  <si>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</si>
  <si>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</si>
  <si>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</si>
  <si>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</si>
  <si>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</si>
  <si>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</si>
  <si>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</si>
  <si>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</si>
  <si>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</si>
  <si>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</si>
  <si>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</si>
  <si>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</si>
  <si>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</si>
  <si>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</si>
  <si>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</si>
  <si>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</si>
  <si>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</si>
  <si>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</si>
  <si>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</si>
  <si>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</si>
  <si>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</si>
  <si>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</si>
  <si>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</si>
  <si>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</si>
  <si>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</si>
  <si>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</si>
  <si>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</si>
  <si>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</si>
  <si>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</si>
  <si>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</si>
  <si>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</si>
  <si>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</si>
  <si>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</si>
  <si>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</si>
  <si>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</si>
  <si>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</si>
  <si>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</si>
  <si>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</si>
  <si>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</si>
  <si>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</si>
  <si>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</si>
  <si>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</si>
  <si>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</si>
  <si>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</si>
  <si>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</si>
  <si>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</si>
  <si>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</si>
  <si>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</si>
  <si>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</si>
  <si>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</si>
  <si>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</si>
  <si>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</si>
  <si>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</si>
  <si>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</si>
  <si>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</si>
  <si>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</si>
  <si>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</si>
  <si>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</si>
  <si>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</si>
  <si>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</si>
  <si>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</si>
  <si>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</si>
  <si>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</si>
  <si>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</si>
  <si>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</si>
  <si>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</si>
  <si>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</si>
  <si>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</si>
  <si>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</si>
  <si>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</si>
  <si>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</si>
  <si>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</si>
  <si>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</si>
  <si>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</si>
  <si>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</si>
  <si>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</si>
  <si>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</si>
  <si>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</si>
  <si>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</si>
  <si>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</si>
  <si>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</si>
  <si>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</si>
  <si>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</si>
  <si>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</si>
  <si>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</si>
  <si>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</si>
  <si>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</si>
  <si>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</si>
  <si>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</si>
  <si>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</si>
  <si>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</si>
  <si>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</si>
  <si>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</si>
  <si>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</si>
  <si>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</si>
  <si>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</si>
  <si>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</si>
  <si>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</si>
  <si>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</si>
  <si>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</si>
  <si>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</si>
  <si>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</si>
  <si>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</si>
  <si>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</si>
  <si>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</si>
  <si>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</si>
  <si>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</si>
  <si>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</si>
  <si>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</si>
  <si>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</si>
  <si>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</si>
  <si>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</si>
  <si>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</si>
  <si>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</si>
  <si>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</si>
  <si>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</si>
  <si>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</si>
  <si>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</si>
  <si>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</si>
  <si>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</si>
  <si>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</si>
  <si>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</si>
  <si>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</si>
  <si>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</si>
  <si>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</si>
  <si>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</si>
  <si>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</si>
  <si>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</si>
  <si>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</si>
  <si>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</si>
  <si>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</si>
  <si>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</si>
  <si>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</si>
  <si>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</si>
  <si>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</si>
  <si>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</si>
  <si>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</si>
  <si>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</si>
  <si>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</si>
  <si>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</si>
  <si>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</si>
  <si>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</si>
  <si>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</si>
  <si>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</si>
  <si>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</si>
  <si>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</si>
  <si>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</si>
  <si>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</si>
  <si>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</si>
  <si>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</si>
  <si>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</si>
  <si>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</si>
  <si>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</si>
  <si>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</si>
  <si>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</si>
  <si>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</si>
  <si>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</si>
  <si>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</si>
  <si>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</si>
  <si>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</si>
  <si>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</si>
  <si>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</si>
  <si>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</si>
  <si>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</si>
  <si>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</si>
  <si>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</si>
  <si>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</si>
  <si>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</si>
  <si>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</si>
  <si>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</si>
  <si>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</si>
  <si>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</si>
  <si>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</si>
  <si>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</si>
  <si>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</si>
  <si>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</si>
  <si>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</si>
  <si>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</si>
  <si>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</si>
  <si>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</si>
  <si>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</si>
  <si>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</si>
  <si>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</si>
  <si>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</si>
  <si>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</si>
  <si>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</si>
  <si>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</si>
  <si>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</si>
  <si>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</si>
  <si>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</si>
  <si>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</si>
  <si>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</si>
  <si>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</si>
  <si>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</si>
  <si>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</si>
  <si>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</si>
  <si>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</si>
  <si>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</si>
  <si>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</si>
  <si>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</si>
  <si>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</si>
  <si>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</si>
  <si>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</si>
  <si>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</si>
  <si>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</si>
  <si>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</si>
  <si>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</si>
  <si>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</si>
  <si>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</si>
  <si>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</si>
  <si>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</si>
  <si>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</si>
  <si>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</si>
  <si>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</si>
  <si>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</si>
  <si>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</si>
  <si>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</si>
  <si>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</si>
  <si>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</si>
  <si>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</si>
  <si>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</si>
  <si>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</si>
  <si>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</si>
  <si>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</si>
  <si>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</si>
  <si>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</si>
  <si>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</si>
  <si>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</si>
  <si>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</si>
  <si>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</si>
  <si>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</si>
  <si>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</si>
  <si>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</si>
  <si>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</si>
  <si>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</si>
  <si>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</si>
  <si>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</si>
  <si>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</si>
  <si>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</si>
  <si>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</si>
  <si>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</si>
  <si>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</si>
  <si>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</si>
  <si>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</si>
  <si>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</si>
  <si>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</si>
  <si>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</si>
  <si>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</si>
  <si>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</si>
  <si>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</si>
  <si>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</si>
  <si>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</si>
  <si>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</si>
  <si>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</si>
  <si>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</si>
  <si>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</si>
  <si>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</si>
  <si>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</si>
  <si>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</si>
  <si>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</si>
  <si>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</si>
  <si>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</si>
  <si>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</si>
  <si>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</si>
  <si>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</si>
  <si>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</si>
  <si>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</si>
  <si>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</si>
  <si>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</si>
  <si>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</si>
  <si>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</si>
  <si>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</si>
  <si>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</si>
  <si>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</si>
  <si>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</si>
  <si>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</si>
  <si>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</si>
  <si>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</si>
  <si>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</si>
  <si>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</si>
  <si>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</si>
  <si>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</si>
  <si>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</si>
  <si>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</si>
  <si>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</si>
  <si>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</si>
  <si>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</si>
  <si>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</si>
  <si>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</si>
  <si>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</si>
  <si>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</si>
  <si>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</si>
  <si>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</si>
  <si>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</si>
  <si>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</si>
  <si>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</si>
  <si>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</si>
  <si>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</si>
  <si>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</si>
  <si>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</si>
  <si>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</si>
  <si>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</si>
  <si>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</si>
  <si>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</si>
  <si>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</si>
  <si>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</si>
  <si>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</si>
  <si>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</si>
  <si>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</si>
  <si>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</si>
  <si>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</si>
  <si>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</si>
  <si>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</si>
  <si>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</si>
  <si>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</si>
  <si>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</si>
  <si>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</si>
  <si>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</si>
  <si>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</si>
  <si>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</si>
  <si>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</si>
  <si>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</si>
  <si>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</si>
  <si>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</si>
  <si>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</si>
  <si>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</si>
  <si>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</si>
  <si>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</si>
  <si>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</si>
  <si>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</si>
  <si>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</si>
  <si>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</si>
  <si>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</si>
  <si>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</si>
  <si>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</si>
  <si>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</si>
  <si>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</si>
  <si>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</si>
  <si>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</si>
  <si>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</si>
  <si>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</si>
  <si>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</si>
  <si>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</si>
  <si>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</si>
  <si>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</si>
  <si>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</si>
  <si>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</si>
  <si>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</si>
  <si>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</si>
  <si>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</si>
  <si>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</si>
  <si>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</si>
  <si>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</si>
  <si>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</si>
  <si>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</si>
  <si>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</si>
  <si>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</si>
  <si>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</si>
  <si>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</si>
  <si>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</si>
  <si>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</si>
  <si>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</si>
  <si>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</si>
  <si>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</si>
  <si>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</si>
  <si>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</si>
  <si>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</si>
  <si>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</si>
  <si>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</si>
  <si>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</si>
  <si>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</si>
  <si>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</si>
  <si>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</si>
  <si>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</si>
  <si>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З. Минчева</t>
  </si>
  <si>
    <t>В. Филипов</t>
  </si>
  <si>
    <t>ОТЧЕТ ДЕВЕТМЕСЕЧИЕ 2012 Г.</t>
  </si>
  <si>
    <t xml:space="preserve">Дата на съставяне: 30.09.2012 г.      </t>
  </si>
  <si>
    <t xml:space="preserve">Дата на съставяне: 30.09.2012 г.     </t>
  </si>
  <si>
    <t>Дата на съставяне: 30.09.2012 г.</t>
  </si>
  <si>
    <t>30.09.2012 г.</t>
  </si>
  <si>
    <t xml:space="preserve">Дата на съставяне:     30.09.2012 г.                              </t>
  </si>
  <si>
    <t xml:space="preserve">Дата  на съставяне: 30.09.2012 г.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</si>
</sst>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77" fontId="5" fillId="4" borderId="2" xfId="0" applyNumberFormat="1" applyFont="1" applyFill="1" applyBorder="1" applyAlignment="1" applyProtection="1">
      <alignment horizontal="righ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E16">
      <selection activeCell="I97" sqref="I9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865</v>
      </c>
      <c r="F3" s="217" t="s">
        <v>2</v>
      </c>
      <c r="G3" s="172"/>
      <c r="H3" s="461">
        <v>620115</v>
      </c>
    </row>
    <row r="4" spans="1:8" ht="15">
      <c r="A4" s="577" t="s">
        <v>866</v>
      </c>
      <c r="B4" s="583"/>
      <c r="C4" s="583"/>
      <c r="D4" s="583"/>
      <c r="E4" s="504" t="s">
        <v>867</v>
      </c>
      <c r="F4" s="579" t="s">
        <v>3</v>
      </c>
      <c r="G4" s="580"/>
      <c r="H4" s="461">
        <v>275</v>
      </c>
    </row>
    <row r="5" spans="1:8" ht="15">
      <c r="A5" s="577" t="s">
        <v>4</v>
      </c>
      <c r="B5" s="578"/>
      <c r="C5" s="578"/>
      <c r="D5" s="578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6161</v>
      </c>
      <c r="D12" s="151">
        <f>'справка №5'!D10-'справка №5'!K10</f>
        <v>6284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2269</v>
      </c>
      <c r="D13" s="151">
        <f>'справка №5'!D11-'справка №5'!K11</f>
        <v>2323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198</v>
      </c>
      <c r="D14" s="151">
        <f>'справка №5'!D12-'справка №5'!K12</f>
        <v>204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29</v>
      </c>
      <c r="D15" s="151">
        <f>'справка №5'!D13-'справка №5'!K13</f>
        <v>59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82</v>
      </c>
      <c r="D16" s="151">
        <f>'справка №5'!D14-'справка №5'!K14</f>
        <v>94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44</v>
      </c>
      <c r="D17" s="151">
        <f>'справка №5'!D15</f>
        <v>120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18704</v>
      </c>
      <c r="D19" s="155">
        <f>SUM(D11:D18)</f>
        <v>19005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11358</v>
      </c>
      <c r="H20" s="158">
        <v>11358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3947</v>
      </c>
      <c r="H21" s="156">
        <f>SUM(H22:H24)</f>
        <v>4265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16</v>
      </c>
      <c r="D23" s="151">
        <f>'справка №5'!D21-'справка №5'!K21</f>
        <v>34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0</v>
      </c>
      <c r="D24" s="151">
        <f>'справка №5'!D22-'справка №5'!K22</f>
        <v>1</v>
      </c>
      <c r="E24" s="237" t="s">
        <v>71</v>
      </c>
      <c r="F24" s="242" t="s">
        <v>72</v>
      </c>
      <c r="G24" s="152">
        <f>'справка №4-ОСК'!H32</f>
        <v>3826</v>
      </c>
      <c r="H24" s="152">
        <v>4144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15305</v>
      </c>
      <c r="H25" s="154">
        <f>H19+H20+H21</f>
        <v>15623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16</v>
      </c>
      <c r="D27" s="155">
        <f>SUM(D23:D26)</f>
        <v>35</v>
      </c>
      <c r="E27" s="253" t="s">
        <v>82</v>
      </c>
      <c r="F27" s="242" t="s">
        <v>83</v>
      </c>
      <c r="G27" s="154">
        <f>SUM(G28:G30)</f>
        <v>4024</v>
      </c>
      <c r="H27" s="154">
        <f>SUM(H28:H30)</f>
        <v>4023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'справка №4-ОСК'!I32</f>
        <v>4024</v>
      </c>
      <c r="H28" s="152">
        <v>4023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-97</f>
        <v>-97</v>
      </c>
      <c r="H32" s="316">
        <v>-318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3927</v>
      </c>
      <c r="H33" s="154">
        <f>H27+H31+H32</f>
        <v>3705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20445</v>
      </c>
      <c r="H36" s="154">
        <f>H25+H17+H33</f>
        <v>20541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№5'!R31</f>
        <v>4</v>
      </c>
      <c r="D38" s="151">
        <f>'справка №5'!D31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f>'справка №6'!C57</f>
        <v>109</v>
      </c>
      <c r="H44" s="152">
        <v>460</v>
      </c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f>'справка №6'!C65</f>
        <v>1</v>
      </c>
      <c r="H48" s="152">
        <v>7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110</v>
      </c>
      <c r="H49" s="154">
        <f>SUM(H43:H48)</f>
        <v>467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>
        <v>56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f>'справка №6'!C68</f>
        <v>1073</v>
      </c>
      <c r="H53" s="152">
        <v>1073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f>'справка №6'!C64-'справка №6'!C65</f>
        <v>445</v>
      </c>
      <c r="H54" s="152">
        <v>95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18724</v>
      </c>
      <c r="D55" s="155">
        <f>D19+D20+D21+D27+D32+D45+D51+D53+D54</f>
        <v>19044</v>
      </c>
      <c r="E55" s="237" t="s">
        <v>171</v>
      </c>
      <c r="F55" s="261" t="s">
        <v>172</v>
      </c>
      <c r="G55" s="154">
        <f>G49+G51+G52+G53+G54</f>
        <v>1628</v>
      </c>
      <c r="H55" s="154">
        <f>H49+H51+H52+H53+H54</f>
        <v>1691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893</v>
      </c>
      <c r="D58" s="151">
        <v>851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37</v>
      </c>
      <c r="D59" s="151">
        <v>41</v>
      </c>
      <c r="E59" s="251" t="s">
        <v>180</v>
      </c>
      <c r="F59" s="242" t="s">
        <v>181</v>
      </c>
      <c r="G59" s="152">
        <f>'справка №6'!C75</f>
        <v>702</v>
      </c>
      <c r="H59" s="152">
        <v>194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295</v>
      </c>
      <c r="D61" s="151">
        <v>184</v>
      </c>
      <c r="E61" s="243" t="s">
        <v>188</v>
      </c>
      <c r="F61" s="272" t="s">
        <v>189</v>
      </c>
      <c r="G61" s="154">
        <f>SUM(G62:G68)</f>
        <v>1668</v>
      </c>
      <c r="H61" s="154">
        <f>SUM(H62:H68)</f>
        <v>923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f>'справка №6'!C71</f>
        <v>38</v>
      </c>
      <c r="H62" s="152">
        <v>20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1225</v>
      </c>
      <c r="D64" s="155">
        <f>SUM(D58:D63)</f>
        <v>1076</v>
      </c>
      <c r="E64" s="237" t="s">
        <v>199</v>
      </c>
      <c r="F64" s="242" t="s">
        <v>200</v>
      </c>
      <c r="G64" s="152">
        <f>'справка №6'!C87</f>
        <v>852</v>
      </c>
      <c r="H64" s="152">
        <v>458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f>'справка №6'!C88</f>
        <v>330</v>
      </c>
      <c r="H65" s="152">
        <v>203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f>'справка №6'!C89</f>
        <v>97</v>
      </c>
      <c r="H66" s="152">
        <v>153</v>
      </c>
    </row>
    <row r="67" spans="1:8" ht="15">
      <c r="A67" s="235" t="s">
        <v>206</v>
      </c>
      <c r="B67" s="241" t="s">
        <v>207</v>
      </c>
      <c r="C67" s="151">
        <v>1007</v>
      </c>
      <c r="D67" s="151">
        <v>511</v>
      </c>
      <c r="E67" s="237" t="s">
        <v>208</v>
      </c>
      <c r="F67" s="242" t="s">
        <v>209</v>
      </c>
      <c r="G67" s="152">
        <f>'справка №6'!C94</f>
        <v>36</v>
      </c>
      <c r="H67" s="152">
        <v>49</v>
      </c>
    </row>
    <row r="68" spans="1:8" ht="15">
      <c r="A68" s="235" t="s">
        <v>210</v>
      </c>
      <c r="B68" s="241" t="s">
        <v>211</v>
      </c>
      <c r="C68" s="151">
        <v>3017</v>
      </c>
      <c r="D68" s="151">
        <v>2067</v>
      </c>
      <c r="E68" s="237" t="s">
        <v>212</v>
      </c>
      <c r="F68" s="242" t="s">
        <v>213</v>
      </c>
      <c r="G68" s="152">
        <f>'справка №6'!C90</f>
        <v>315</v>
      </c>
      <c r="H68" s="152">
        <v>40</v>
      </c>
    </row>
    <row r="69" spans="1:8" ht="15">
      <c r="A69" s="235" t="s">
        <v>214</v>
      </c>
      <c r="B69" s="241" t="s">
        <v>215</v>
      </c>
      <c r="C69" s="151">
        <v>41</v>
      </c>
      <c r="D69" s="151">
        <v>1</v>
      </c>
      <c r="E69" s="251" t="s">
        <v>77</v>
      </c>
      <c r="F69" s="242" t="s">
        <v>216</v>
      </c>
      <c r="G69" s="152">
        <f>'справка №6'!C95</f>
        <v>9</v>
      </c>
      <c r="H69" s="152">
        <v>42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f>'справка №6'!F105</f>
        <v>82</v>
      </c>
      <c r="H70" s="152">
        <v>267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2461</v>
      </c>
      <c r="H71" s="161">
        <f>H59+H60+H61+H69+H70</f>
        <v>1426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61</v>
      </c>
      <c r="D72" s="151">
        <v>424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47</v>
      </c>
      <c r="D74" s="151">
        <v>51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4173</v>
      </c>
      <c r="D75" s="155">
        <f>SUM(D67:D74)</f>
        <v>3054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2461</v>
      </c>
      <c r="H79" s="162">
        <f>H71+H74+H75+H76</f>
        <v>1426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34</v>
      </c>
      <c r="D87" s="151">
        <v>22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205</v>
      </c>
      <c r="D88" s="151">
        <v>421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239</v>
      </c>
      <c r="D91" s="155">
        <f>SUM(D87:D90)</f>
        <v>443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173</v>
      </c>
      <c r="D92" s="151">
        <v>41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5810</v>
      </c>
      <c r="D93" s="155">
        <f>D64+D75+D84+D91+D92</f>
        <v>4614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24534</v>
      </c>
      <c r="D94" s="164">
        <f>D93+D55</f>
        <v>23658</v>
      </c>
      <c r="E94" s="449" t="s">
        <v>269</v>
      </c>
      <c r="F94" s="289" t="s">
        <v>270</v>
      </c>
      <c r="G94" s="165">
        <f>G36+G39+G55+G79</f>
        <v>24534</v>
      </c>
      <c r="H94" s="165">
        <f>H36+H39+H55+H79</f>
        <v>23658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868</v>
      </c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B1">
      <selection activeCell="C9" sqref="C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"Елпром ЗЕМ" АД</v>
      </c>
      <c r="C2" s="586"/>
      <c r="D2" s="586"/>
      <c r="E2" s="586"/>
      <c r="F2" s="588" t="s">
        <v>2</v>
      </c>
      <c r="G2" s="588"/>
      <c r="H2" s="526">
        <f>'справка №1-БАЛАНС'!H3</f>
        <v>620115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7" t="str">
        <f>'справка №1-БАЛАНС'!E5</f>
        <v>ОТЧЕТ ДЕВЕТМЕСЕЧИЕ 2012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.75">
      <c r="A9" s="298" t="s">
        <v>282</v>
      </c>
      <c r="B9" s="299" t="s">
        <v>283</v>
      </c>
      <c r="C9" s="46">
        <v>1549</v>
      </c>
      <c r="D9" s="46">
        <v>1872</v>
      </c>
      <c r="E9" s="298" t="s">
        <v>284</v>
      </c>
      <c r="F9" s="549" t="s">
        <v>285</v>
      </c>
      <c r="G9" s="571">
        <v>2628</v>
      </c>
      <c r="H9" s="550">
        <v>4071</v>
      </c>
    </row>
    <row r="10" spans="1:8" ht="12.75">
      <c r="A10" s="298" t="s">
        <v>286</v>
      </c>
      <c r="B10" s="299" t="s">
        <v>287</v>
      </c>
      <c r="C10" s="46">
        <f>917-12</f>
        <v>905</v>
      </c>
      <c r="D10" s="46">
        <v>2664</v>
      </c>
      <c r="E10" s="298" t="s">
        <v>288</v>
      </c>
      <c r="F10" s="549" t="s">
        <v>289</v>
      </c>
      <c r="G10" s="571"/>
      <c r="H10" s="550"/>
    </row>
    <row r="11" spans="1:8" ht="12.75">
      <c r="A11" s="298" t="s">
        <v>290</v>
      </c>
      <c r="B11" s="299" t="s">
        <v>291</v>
      </c>
      <c r="C11" s="46">
        <v>422</v>
      </c>
      <c r="D11" s="46">
        <v>410</v>
      </c>
      <c r="E11" s="300" t="s">
        <v>292</v>
      </c>
      <c r="F11" s="549" t="s">
        <v>293</v>
      </c>
      <c r="G11" s="571">
        <v>1686</v>
      </c>
      <c r="H11" s="550">
        <v>3002</v>
      </c>
    </row>
    <row r="12" spans="1:8" ht="12.75">
      <c r="A12" s="298" t="s">
        <v>294</v>
      </c>
      <c r="B12" s="299" t="s">
        <v>295</v>
      </c>
      <c r="C12" s="46">
        <v>1433</v>
      </c>
      <c r="D12" s="46">
        <v>1258</v>
      </c>
      <c r="E12" s="300" t="s">
        <v>77</v>
      </c>
      <c r="F12" s="549" t="s">
        <v>296</v>
      </c>
      <c r="G12" s="571">
        <f>408-12</f>
        <v>396</v>
      </c>
      <c r="H12" s="550">
        <v>366</v>
      </c>
    </row>
    <row r="13" spans="1:18" ht="12">
      <c r="A13" s="298" t="s">
        <v>297</v>
      </c>
      <c r="B13" s="299" t="s">
        <v>298</v>
      </c>
      <c r="C13" s="46">
        <v>258</v>
      </c>
      <c r="D13" s="46">
        <v>262</v>
      </c>
      <c r="E13" s="301" t="s">
        <v>50</v>
      </c>
      <c r="F13" s="551" t="s">
        <v>299</v>
      </c>
      <c r="G13" s="548">
        <f>SUM(G9:G12)</f>
        <v>4710</v>
      </c>
      <c r="H13" s="548">
        <f>SUM(H9:H12)</f>
        <v>7439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95</v>
      </c>
      <c r="D14" s="46">
        <v>10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-107</v>
      </c>
      <c r="D15" s="47">
        <v>376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234</v>
      </c>
      <c r="D16" s="47">
        <v>568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4789</v>
      </c>
      <c r="D19" s="49">
        <f>SUM(D9:D15)+D16</f>
        <v>7420</v>
      </c>
      <c r="E19" s="304" t="s">
        <v>316</v>
      </c>
      <c r="F19" s="552" t="s">
        <v>317</v>
      </c>
      <c r="G19" s="550">
        <v>34</v>
      </c>
      <c r="H19" s="550">
        <v>23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175</v>
      </c>
    </row>
    <row r="22" spans="1:8" ht="24">
      <c r="A22" s="304" t="s">
        <v>323</v>
      </c>
      <c r="B22" s="305" t="s">
        <v>324</v>
      </c>
      <c r="C22" s="46">
        <v>36</v>
      </c>
      <c r="D22" s="46">
        <v>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3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3</v>
      </c>
      <c r="E24" s="301" t="s">
        <v>102</v>
      </c>
      <c r="F24" s="554" t="s">
        <v>333</v>
      </c>
      <c r="G24" s="548">
        <f>SUM(G19:G23)</f>
        <v>34</v>
      </c>
      <c r="H24" s="548">
        <f>SUM(H19:H23)</f>
        <v>198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13</v>
      </c>
      <c r="D25" s="46">
        <v>43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52</v>
      </c>
      <c r="D26" s="49">
        <f>SUM(D22:D25)</f>
        <v>55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4841</v>
      </c>
      <c r="D28" s="50">
        <f>D26+D19</f>
        <v>7475</v>
      </c>
      <c r="E28" s="127" t="s">
        <v>338</v>
      </c>
      <c r="F28" s="554" t="s">
        <v>339</v>
      </c>
      <c r="G28" s="548">
        <f>G13+G15+G24</f>
        <v>4744</v>
      </c>
      <c r="H28" s="548">
        <f>H13+H15+H24</f>
        <v>7637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162</v>
      </c>
      <c r="E30" s="127" t="s">
        <v>342</v>
      </c>
      <c r="F30" s="554" t="s">
        <v>343</v>
      </c>
      <c r="G30" s="53">
        <f>IF((C28-G28)&gt;0,C28-G28,0)</f>
        <v>97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4841</v>
      </c>
      <c r="D33" s="49">
        <f>D28+D31+D32</f>
        <v>7475</v>
      </c>
      <c r="E33" s="127" t="s">
        <v>352</v>
      </c>
      <c r="F33" s="554" t="s">
        <v>353</v>
      </c>
      <c r="G33" s="53">
        <f>G32+G31+G28</f>
        <v>4744</v>
      </c>
      <c r="H33" s="53">
        <f>H32+H31+H28</f>
        <v>7637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162</v>
      </c>
      <c r="E34" s="128" t="s">
        <v>356</v>
      </c>
      <c r="F34" s="554" t="s">
        <v>357</v>
      </c>
      <c r="G34" s="548">
        <f>IF((C33-G33)&gt;0,C33-G33,0)</f>
        <v>97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162</v>
      </c>
      <c r="E39" s="313" t="s">
        <v>368</v>
      </c>
      <c r="F39" s="558" t="s">
        <v>369</v>
      </c>
      <c r="G39" s="559">
        <f>IF(G34&gt;0,IF(C35+G34&lt;0,0,C35+G34),IF(C34-C35&lt;0,C35-C34,0))</f>
        <v>97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162</v>
      </c>
      <c r="E41" s="127" t="s">
        <v>375</v>
      </c>
      <c r="F41" s="558" t="s">
        <v>376</v>
      </c>
      <c r="G41" s="52">
        <f>IF(G39-G40&gt;0,G39-G40,0)</f>
        <v>97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4841</v>
      </c>
      <c r="D42" s="53">
        <f>D33+D35+D39</f>
        <v>7637</v>
      </c>
      <c r="E42" s="128" t="s">
        <v>379</v>
      </c>
      <c r="F42" s="129" t="s">
        <v>380</v>
      </c>
      <c r="G42" s="53">
        <f>G39+G33</f>
        <v>4841</v>
      </c>
      <c r="H42" s="53">
        <f>H39+H33</f>
        <v>7637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874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868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.75">
      <c r="A51" s="564"/>
      <c r="B51" s="560"/>
      <c r="C51" s="169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">
      <selection activeCell="B31" sqref="B3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ДЕВЕТМЕСЕЧИЕ 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4559</v>
      </c>
      <c r="D10" s="54">
        <v>6952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-3102</v>
      </c>
      <c r="D11" s="54">
        <v>-5191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-1715</v>
      </c>
      <c r="D13" s="54">
        <v>-1410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130</v>
      </c>
      <c r="D14" s="54">
        <v>-310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-58</v>
      </c>
      <c r="D19" s="54">
        <v>-32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-188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-49</v>
      </c>
      <c r="D22" s="54">
        <v>-996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40</v>
      </c>
      <c r="D23" s="54">
        <v>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-500</v>
      </c>
      <c r="D24" s="54">
        <v>-1791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1541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39</v>
      </c>
      <c r="D26" s="54">
        <v>20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f>351</f>
        <v>351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-119</v>
      </c>
      <c r="D32" s="55">
        <f>SUM(D22:D31)</f>
        <v>-1224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1385</v>
      </c>
      <c r="D36" s="54">
        <v>2071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-1229</v>
      </c>
      <c r="D37" s="54">
        <v>-1209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</v>
      </c>
      <c r="D38" s="54">
        <v>-29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-35</v>
      </c>
      <c r="D39" s="54">
        <v>-6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-13</v>
      </c>
      <c r="D41" s="54">
        <v>-42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103</v>
      </c>
      <c r="D42" s="55">
        <f>SUM(D34:D41)</f>
        <v>785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-204</v>
      </c>
      <c r="D43" s="55">
        <f>D42+D32+D20</f>
        <v>-432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443</v>
      </c>
      <c r="D44" s="132">
        <v>549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239</v>
      </c>
      <c r="D45" s="55">
        <f>D44+D43</f>
        <v>117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239</v>
      </c>
      <c r="D46" s="56">
        <f>D45</f>
        <v>117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5">
      <c r="A51" s="318"/>
      <c r="B51" s="1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L19">
      <selection activeCell="C46" sqref="C4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2" t="s">
        <v>459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4" t="str">
        <f>'справка №1-БАЛАНС'!E3</f>
        <v>"Елпром ЗЕМ" АД</v>
      </c>
      <c r="C3" s="574"/>
      <c r="D3" s="574"/>
      <c r="E3" s="574"/>
      <c r="F3" s="574"/>
      <c r="G3" s="574"/>
      <c r="H3" s="574"/>
      <c r="I3" s="574"/>
      <c r="J3" s="476"/>
      <c r="K3" s="576" t="s">
        <v>2</v>
      </c>
      <c r="L3" s="576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ДЕВЕТМЕСЕЧИЕ 2012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11358</v>
      </c>
      <c r="F11" s="58">
        <f>'справка №1-БАЛАНС'!H22</f>
        <v>121</v>
      </c>
      <c r="G11" s="58">
        <f>'справка №1-БАЛАНС'!H23</f>
        <v>0</v>
      </c>
      <c r="H11" s="60">
        <v>4144</v>
      </c>
      <c r="I11" s="58">
        <f>'справка №1-БАЛАНС'!H28+'справка №1-БАЛАНС'!H31</f>
        <v>4023</v>
      </c>
      <c r="J11" s="58">
        <f>'справка №1-БАЛАНС'!H29+'справка №1-БАЛАНС'!H32</f>
        <v>-318</v>
      </c>
      <c r="K11" s="60"/>
      <c r="L11" s="344">
        <f>SUM(C11:K11)</f>
        <v>20541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11358</v>
      </c>
      <c r="F15" s="61">
        <f t="shared" si="2"/>
        <v>121</v>
      </c>
      <c r="G15" s="61">
        <f t="shared" si="2"/>
        <v>0</v>
      </c>
      <c r="H15" s="61">
        <f t="shared" si="2"/>
        <v>4144</v>
      </c>
      <c r="I15" s="61">
        <f t="shared" si="2"/>
        <v>4023</v>
      </c>
      <c r="J15" s="61">
        <f t="shared" si="2"/>
        <v>-318</v>
      </c>
      <c r="K15" s="61">
        <f t="shared" si="2"/>
        <v>0</v>
      </c>
      <c r="L15" s="344">
        <f t="shared" si="1"/>
        <v>20541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-97</v>
      </c>
      <c r="K16" s="60"/>
      <c r="L16" s="344">
        <f t="shared" si="1"/>
        <v>-97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-318</v>
      </c>
      <c r="I17" s="62">
        <f t="shared" si="3"/>
        <v>1</v>
      </c>
      <c r="J17" s="62">
        <f>J18+J19</f>
        <v>318</v>
      </c>
      <c r="K17" s="62">
        <f t="shared" si="3"/>
        <v>0</v>
      </c>
      <c r="L17" s="344">
        <f t="shared" si="1"/>
        <v>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>
        <v>-318</v>
      </c>
      <c r="I18" s="60"/>
      <c r="J18" s="60">
        <v>318</v>
      </c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1</v>
      </c>
      <c r="J19" s="60"/>
      <c r="K19" s="60"/>
      <c r="L19" s="344">
        <f t="shared" si="1"/>
        <v>1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11358</v>
      </c>
      <c r="F29" s="59">
        <f t="shared" si="6"/>
        <v>121</v>
      </c>
      <c r="G29" s="59">
        <f t="shared" si="6"/>
        <v>0</v>
      </c>
      <c r="H29" s="59">
        <f t="shared" si="6"/>
        <v>3826</v>
      </c>
      <c r="I29" s="59">
        <f t="shared" si="6"/>
        <v>4024</v>
      </c>
      <c r="J29" s="59">
        <f t="shared" si="6"/>
        <v>-97</v>
      </c>
      <c r="K29" s="59">
        <f t="shared" si="6"/>
        <v>0</v>
      </c>
      <c r="L29" s="344">
        <f t="shared" si="1"/>
        <v>20445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11358</v>
      </c>
      <c r="F32" s="59">
        <f t="shared" si="7"/>
        <v>121</v>
      </c>
      <c r="G32" s="59">
        <f t="shared" si="7"/>
        <v>0</v>
      </c>
      <c r="H32" s="59">
        <f t="shared" si="7"/>
        <v>3826</v>
      </c>
      <c r="I32" s="59">
        <f t="shared" si="7"/>
        <v>4024</v>
      </c>
      <c r="J32" s="59">
        <f t="shared" si="7"/>
        <v>-97</v>
      </c>
      <c r="K32" s="59">
        <f t="shared" si="7"/>
        <v>0</v>
      </c>
      <c r="L32" s="344">
        <f t="shared" si="1"/>
        <v>20445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73" t="s">
        <v>521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5">
      <c r="A39" s="536"/>
      <c r="B39" s="537"/>
      <c r="C39" s="538"/>
      <c r="D39" s="538"/>
      <c r="E39" s="1" t="s">
        <v>868</v>
      </c>
      <c r="F39" s="538"/>
      <c r="G39" s="538"/>
      <c r="H39" s="538"/>
      <c r="I39" s="538"/>
      <c r="J39" s="538"/>
      <c r="K39" s="169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E14" sqref="E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"Елпром ЗЕМ" АД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ОТЧЕТ ДЕВЕТМЕСЕЧИЕ 2012 Г.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6707</v>
      </c>
      <c r="E10" s="189">
        <v>15</v>
      </c>
      <c r="F10" s="189"/>
      <c r="G10" s="74">
        <f aca="true" t="shared" si="2" ref="G10:G39">D10+E10-F10</f>
        <v>6722</v>
      </c>
      <c r="H10" s="65"/>
      <c r="I10" s="65"/>
      <c r="J10" s="74">
        <f aca="true" t="shared" si="3" ref="J10:J39">G10+H10-I10</f>
        <v>6722</v>
      </c>
      <c r="K10" s="65">
        <v>423</v>
      </c>
      <c r="L10" s="65">
        <v>138</v>
      </c>
      <c r="M10" s="65"/>
      <c r="N10" s="74">
        <f aca="true" t="shared" si="4" ref="N10:N39">K10+L10-M10</f>
        <v>561</v>
      </c>
      <c r="O10" s="65"/>
      <c r="P10" s="65"/>
      <c r="Q10" s="74">
        <f t="shared" si="0"/>
        <v>561</v>
      </c>
      <c r="R10" s="74">
        <f t="shared" si="1"/>
        <v>6161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4799</v>
      </c>
      <c r="E11" s="189">
        <v>157</v>
      </c>
      <c r="F11" s="189">
        <v>2</v>
      </c>
      <c r="G11" s="74">
        <f t="shared" si="2"/>
        <v>4954</v>
      </c>
      <c r="H11" s="65"/>
      <c r="I11" s="65"/>
      <c r="J11" s="74">
        <f t="shared" si="3"/>
        <v>4954</v>
      </c>
      <c r="K11" s="65">
        <v>2476</v>
      </c>
      <c r="L11" s="65">
        <v>211</v>
      </c>
      <c r="M11" s="65">
        <v>2</v>
      </c>
      <c r="N11" s="74">
        <f t="shared" si="4"/>
        <v>2685</v>
      </c>
      <c r="O11" s="65"/>
      <c r="P11" s="65"/>
      <c r="Q11" s="74">
        <f t="shared" si="0"/>
        <v>2685</v>
      </c>
      <c r="R11" s="74">
        <f t="shared" si="1"/>
        <v>2269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14</v>
      </c>
      <c r="L12" s="65">
        <v>6</v>
      </c>
      <c r="M12" s="65"/>
      <c r="N12" s="74">
        <f t="shared" si="4"/>
        <v>20</v>
      </c>
      <c r="O12" s="65"/>
      <c r="P12" s="65"/>
      <c r="Q12" s="74">
        <f t="shared" si="0"/>
        <v>20</v>
      </c>
      <c r="R12" s="74">
        <f t="shared" si="1"/>
        <v>198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290</v>
      </c>
      <c r="E13" s="189"/>
      <c r="F13" s="189"/>
      <c r="G13" s="74">
        <f t="shared" si="2"/>
        <v>290</v>
      </c>
      <c r="H13" s="65"/>
      <c r="I13" s="65"/>
      <c r="J13" s="74">
        <f t="shared" si="3"/>
        <v>290</v>
      </c>
      <c r="K13" s="65">
        <v>231</v>
      </c>
      <c r="L13" s="65">
        <v>30</v>
      </c>
      <c r="M13" s="65"/>
      <c r="N13" s="74">
        <f t="shared" si="4"/>
        <v>261</v>
      </c>
      <c r="O13" s="65"/>
      <c r="P13" s="65"/>
      <c r="Q13" s="74">
        <f t="shared" si="0"/>
        <v>261</v>
      </c>
      <c r="R13" s="74">
        <f t="shared" si="1"/>
        <v>29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202</v>
      </c>
      <c r="E14" s="189">
        <v>6</v>
      </c>
      <c r="F14" s="189"/>
      <c r="G14" s="74">
        <f t="shared" si="2"/>
        <v>208</v>
      </c>
      <c r="H14" s="65"/>
      <c r="I14" s="65"/>
      <c r="J14" s="74">
        <f t="shared" si="3"/>
        <v>208</v>
      </c>
      <c r="K14" s="65">
        <v>108</v>
      </c>
      <c r="L14" s="65">
        <v>18</v>
      </c>
      <c r="M14" s="65"/>
      <c r="N14" s="74">
        <f t="shared" si="4"/>
        <v>126</v>
      </c>
      <c r="O14" s="65"/>
      <c r="P14" s="65"/>
      <c r="Q14" s="74">
        <f t="shared" si="0"/>
        <v>126</v>
      </c>
      <c r="R14" s="74">
        <f t="shared" si="1"/>
        <v>82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120</v>
      </c>
      <c r="E15" s="457">
        <v>102</v>
      </c>
      <c r="F15" s="457">
        <v>178</v>
      </c>
      <c r="G15" s="74">
        <f t="shared" si="2"/>
        <v>44</v>
      </c>
      <c r="H15" s="458"/>
      <c r="I15" s="458"/>
      <c r="J15" s="74">
        <f t="shared" si="3"/>
        <v>44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22257</v>
      </c>
      <c r="E17" s="194">
        <f>SUM(E9:E16)</f>
        <v>280</v>
      </c>
      <c r="F17" s="194">
        <f>SUM(F9:F16)</f>
        <v>180</v>
      </c>
      <c r="G17" s="74">
        <f t="shared" si="2"/>
        <v>22357</v>
      </c>
      <c r="H17" s="75">
        <f>SUM(H9:H16)</f>
        <v>0</v>
      </c>
      <c r="I17" s="75">
        <f>SUM(I9:I16)</f>
        <v>0</v>
      </c>
      <c r="J17" s="74">
        <f t="shared" si="3"/>
        <v>22357</v>
      </c>
      <c r="K17" s="75">
        <f>SUM(K9:K16)</f>
        <v>3252</v>
      </c>
      <c r="L17" s="75">
        <f>SUM(L9:L16)</f>
        <v>403</v>
      </c>
      <c r="M17" s="75">
        <f>SUM(M9:M16)</f>
        <v>2</v>
      </c>
      <c r="N17" s="74">
        <f t="shared" si="4"/>
        <v>3653</v>
      </c>
      <c r="O17" s="75">
        <f>SUM(O9:O16)</f>
        <v>0</v>
      </c>
      <c r="P17" s="75">
        <f>SUM(P9:P16)</f>
        <v>0</v>
      </c>
      <c r="Q17" s="74">
        <f t="shared" si="5"/>
        <v>3653</v>
      </c>
      <c r="R17" s="74">
        <f t="shared" si="6"/>
        <v>18704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212</v>
      </c>
      <c r="L21" s="65">
        <v>18</v>
      </c>
      <c r="M21" s="65"/>
      <c r="N21" s="74">
        <f t="shared" si="4"/>
        <v>230</v>
      </c>
      <c r="O21" s="65"/>
      <c r="P21" s="65"/>
      <c r="Q21" s="74">
        <f t="shared" si="5"/>
        <v>230</v>
      </c>
      <c r="R21" s="74">
        <f t="shared" si="6"/>
        <v>16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/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51</v>
      </c>
      <c r="L22" s="65">
        <v>1</v>
      </c>
      <c r="M22" s="65"/>
      <c r="N22" s="74">
        <f t="shared" si="4"/>
        <v>52</v>
      </c>
      <c r="O22" s="65"/>
      <c r="P22" s="65"/>
      <c r="Q22" s="74">
        <f t="shared" si="5"/>
        <v>52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347</v>
      </c>
      <c r="L25" s="66">
        <f t="shared" si="7"/>
        <v>19</v>
      </c>
      <c r="M25" s="66">
        <f t="shared" si="7"/>
        <v>0</v>
      </c>
      <c r="N25" s="67">
        <f t="shared" si="4"/>
        <v>366</v>
      </c>
      <c r="O25" s="66">
        <f t="shared" si="7"/>
        <v>0</v>
      </c>
      <c r="P25" s="66">
        <f t="shared" si="7"/>
        <v>0</v>
      </c>
      <c r="Q25" s="67">
        <f t="shared" si="5"/>
        <v>366</v>
      </c>
      <c r="R25" s="67">
        <f t="shared" si="6"/>
        <v>16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>
        <v>4</v>
      </c>
      <c r="E31" s="189"/>
      <c r="F31" s="189"/>
      <c r="G31" s="74">
        <f t="shared" si="2"/>
        <v>4</v>
      </c>
      <c r="H31" s="72"/>
      <c r="I31" s="72"/>
      <c r="J31" s="74">
        <f t="shared" si="3"/>
        <v>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22643</v>
      </c>
      <c r="E40" s="438">
        <f>E17+E18+E19+E25+E38+E39</f>
        <v>280</v>
      </c>
      <c r="F40" s="438">
        <f aca="true" t="shared" si="13" ref="F40:R40">F17+F18+F19+F25+F38+F39</f>
        <v>180</v>
      </c>
      <c r="G40" s="438">
        <f t="shared" si="13"/>
        <v>22743</v>
      </c>
      <c r="H40" s="438">
        <f t="shared" si="13"/>
        <v>0</v>
      </c>
      <c r="I40" s="438">
        <f t="shared" si="13"/>
        <v>0</v>
      </c>
      <c r="J40" s="438">
        <f t="shared" si="13"/>
        <v>22743</v>
      </c>
      <c r="K40" s="438">
        <f t="shared" si="13"/>
        <v>3599</v>
      </c>
      <c r="L40" s="438">
        <f t="shared" si="13"/>
        <v>422</v>
      </c>
      <c r="M40" s="438">
        <f t="shared" si="13"/>
        <v>2</v>
      </c>
      <c r="N40" s="438">
        <f t="shared" si="13"/>
        <v>4019</v>
      </c>
      <c r="O40" s="438">
        <f t="shared" si="13"/>
        <v>0</v>
      </c>
      <c r="P40" s="438">
        <f t="shared" si="13"/>
        <v>0</v>
      </c>
      <c r="Q40" s="438">
        <f t="shared" si="13"/>
        <v>4019</v>
      </c>
      <c r="R40" s="438">
        <f t="shared" si="13"/>
        <v>18724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868</v>
      </c>
      <c r="J45" s="349"/>
      <c r="K45" s="349"/>
      <c r="L45" s="349"/>
      <c r="M45" s="349"/>
      <c r="N45" s="349"/>
      <c r="O45" s="16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16">
      <selection activeCell="D28" sqref="D2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"Елпром ЗЕМ"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ДЕВЕТМЕСЕЧИЕ 2012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1007</v>
      </c>
      <c r="D24" s="119">
        <f>SUM(D25:D27)</f>
        <v>1007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</v>
      </c>
      <c r="D26" s="108">
        <f>C26</f>
        <v>2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1005</v>
      </c>
      <c r="D27" s="108">
        <f>C27</f>
        <v>1005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3017</v>
      </c>
      <c r="D28" s="108">
        <f>C28</f>
        <v>3017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41</v>
      </c>
      <c r="D29" s="108">
        <f>C29</f>
        <v>41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47</v>
      </c>
      <c r="D38" s="105">
        <f>SUM(D39:D42)</f>
        <v>47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47</v>
      </c>
      <c r="D42" s="108">
        <f>C42</f>
        <v>47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4173</v>
      </c>
      <c r="D43" s="104">
        <f>D24+D28+D29+D31+D30+D32+D33+D38</f>
        <v>4173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4173</v>
      </c>
      <c r="D44" s="103">
        <f>D43+D21+D19+D9</f>
        <v>4173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109</v>
      </c>
      <c r="D56" s="103">
        <f>D57+D59</f>
        <v>0</v>
      </c>
      <c r="E56" s="119">
        <f t="shared" si="1"/>
        <v>109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109</v>
      </c>
      <c r="D57" s="108"/>
      <c r="E57" s="119">
        <f t="shared" si="1"/>
        <v>109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446</v>
      </c>
      <c r="D64" s="108"/>
      <c r="E64" s="119">
        <f t="shared" si="1"/>
        <v>446</v>
      </c>
      <c r="F64" s="110"/>
    </row>
    <row r="65" spans="1:6" ht="12">
      <c r="A65" s="396" t="s">
        <v>709</v>
      </c>
      <c r="B65" s="397" t="s">
        <v>710</v>
      </c>
      <c r="C65" s="109">
        <v>1</v>
      </c>
      <c r="D65" s="109"/>
      <c r="E65" s="119">
        <f t="shared" si="1"/>
        <v>1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555</v>
      </c>
      <c r="D66" s="103">
        <f>D52+D56+D61+D62+D63+D64</f>
        <v>0</v>
      </c>
      <c r="E66" s="119">
        <f t="shared" si="1"/>
        <v>555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1073</v>
      </c>
      <c r="D68" s="108"/>
      <c r="E68" s="119">
        <f t="shared" si="1"/>
        <v>1073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38</v>
      </c>
      <c r="D71" s="105">
        <f>SUM(D72:D74)</f>
        <v>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38</v>
      </c>
      <c r="D72" s="108">
        <f>C72</f>
        <v>38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702</v>
      </c>
      <c r="D75" s="103">
        <f>D76+D78</f>
        <v>702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695</v>
      </c>
      <c r="D76" s="108">
        <f>C76</f>
        <v>695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7</v>
      </c>
      <c r="D78" s="108">
        <f>C78</f>
        <v>7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1630</v>
      </c>
      <c r="D85" s="104">
        <f>SUM(D86:D90)+D94</f>
        <v>1630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852</v>
      </c>
      <c r="D87" s="108">
        <f>C87</f>
        <v>852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330</v>
      </c>
      <c r="D88" s="108">
        <f>C88</f>
        <v>330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97</v>
      </c>
      <c r="D89" s="108">
        <f>C89</f>
        <v>97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315</v>
      </c>
      <c r="D90" s="103">
        <f>SUM(D91:D93)</f>
        <v>315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254</v>
      </c>
      <c r="D92" s="108">
        <f>C92</f>
        <v>254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61</v>
      </c>
      <c r="D93" s="108">
        <f>C93</f>
        <v>61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36</v>
      </c>
      <c r="D94" s="108">
        <f>C94</f>
        <v>36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</v>
      </c>
      <c r="D95" s="108">
        <f>C95</f>
        <v>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2379</v>
      </c>
      <c r="D96" s="104">
        <f>D85+D80+D75+D71+D95</f>
        <v>2379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4007</v>
      </c>
      <c r="D97" s="104">
        <f>D96+D68+D66</f>
        <v>2379</v>
      </c>
      <c r="E97" s="104">
        <f>E96+E68+E66</f>
        <v>1628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292</v>
      </c>
      <c r="D103" s="108">
        <v>7</v>
      </c>
      <c r="E103" s="108">
        <v>230</v>
      </c>
      <c r="F103" s="125">
        <f>C103+D103-E103</f>
        <v>69</v>
      </c>
    </row>
    <row r="104" spans="1:6" ht="12">
      <c r="A104" s="396" t="s">
        <v>775</v>
      </c>
      <c r="B104" s="397" t="s">
        <v>776</v>
      </c>
      <c r="C104" s="108">
        <v>31</v>
      </c>
      <c r="D104" s="108"/>
      <c r="E104" s="108">
        <v>18</v>
      </c>
      <c r="F104" s="125">
        <f>C104+D104-E104</f>
        <v>13</v>
      </c>
    </row>
    <row r="105" spans="1:16" ht="12">
      <c r="A105" s="412" t="s">
        <v>777</v>
      </c>
      <c r="B105" s="395" t="s">
        <v>778</v>
      </c>
      <c r="C105" s="103">
        <f>SUM(C102:C104)</f>
        <v>323</v>
      </c>
      <c r="D105" s="103">
        <f>SUM(D102:D104)</f>
        <v>7</v>
      </c>
      <c r="E105" s="103">
        <f>SUM(E102:E104)</f>
        <v>248</v>
      </c>
      <c r="F105" s="103">
        <f>SUM(F102:F104)</f>
        <v>82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871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868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8" sqref="C8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"Елпром ЗЕМ"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ДЕВЕТМЕСЕЧИЕ 2012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868</v>
      </c>
      <c r="E31" s="523"/>
      <c r="F31" s="523"/>
      <c r="G31" s="523"/>
      <c r="H31" s="169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3">
      <selection activeCell="C162" sqref="C16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"Елпром ЗЕМ"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ДЕВЕТМЕСЕЧИЕ 2012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868</v>
      </c>
      <c r="D152" s="517"/>
      <c r="E152" s="517"/>
      <c r="F152" s="517"/>
    </row>
    <row r="153" spans="1:6" ht="12.75">
      <c r="A153" s="517"/>
      <c r="B153" s="518"/>
      <c r="C153" s="626" t="s">
        <v>857</v>
      </c>
      <c r="D153" s="626"/>
      <c r="E153" s="626"/>
      <c r="F153" s="626"/>
    </row>
    <row r="154" spans="3:5" ht="12.75">
      <c r="C154" s="169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2012-10-16T08:20:04Z</cp:lastPrinted>
  <dcterms:created xsi:type="dcterms:W3CDTF">2000-06-29T12:02:40Z</dcterms:created>
  <dcterms:modified xsi:type="dcterms:W3CDTF">2012-10-29T10:00:58Z</dcterms:modified>
  <cp:category/>
  <cp:version/>
  <cp:contentType/>
  <cp:contentStatus/>
</cp:coreProperties>
</file>