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15" yWindow="15" windowWidth="15870" windowHeight="12375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<sst xmlns="http://schemas.openxmlformats.org/spreadsheetml/2006/main" count="1063" uniqueCount="874">
  <si>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</si>
  <si>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</si>
  <si>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</si>
  <si>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</si>
  <si>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</si>
  <si>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</si>
  <si>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</si>
  <si>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</si>
  <si>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</si>
  <si>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</si>
  <si>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</si>
  <si>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</si>
  <si>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</si>
  <si>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</si>
  <si>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</si>
  <si>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</si>
  <si>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</si>
  <si>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</si>
  <si>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</si>
  <si>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</si>
  <si>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</si>
  <si>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</si>
  <si>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</si>
  <si>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</si>
  <si>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</si>
  <si>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</si>
  <si>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</si>
  <si>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</si>
  <si>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</si>
  <si>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</si>
  <si>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</si>
  <si>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</si>
  <si>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</si>
  <si>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</si>
  <si>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</si>
  <si>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</si>
  <si>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</si>
  <si>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</si>
  <si>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</si>
  <si>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</si>
  <si>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</si>
  <si>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</si>
  <si>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</si>
  <si>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</si>
  <si>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</si>
  <si>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</si>
  <si>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</si>
  <si>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</si>
  <si>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</si>
  <si>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</si>
  <si>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</si>
  <si>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</si>
  <si>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</si>
  <si>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</si>
  <si>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</si>
  <si>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</si>
  <si>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</si>
  <si>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</si>
  <si>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</si>
  <si>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</si>
  <si>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</si>
  <si>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</si>
  <si>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</si>
  <si>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</si>
  <si>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</si>
  <si>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</si>
  <si>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</si>
  <si>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</si>
  <si>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</si>
  <si>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</si>
  <si>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</si>
  <si>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</si>
  <si>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</si>
  <si>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</si>
  <si>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</si>
  <si>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</si>
  <si>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</si>
  <si>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</si>
  <si>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</si>
  <si>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</si>
  <si>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</si>
  <si>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</si>
  <si>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</si>
  <si>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</si>
  <si>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</si>
  <si>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</si>
  <si>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</si>
  <si>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</si>
  <si>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</si>
  <si>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</si>
  <si>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</si>
  <si>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</si>
  <si>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</si>
  <si>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</si>
  <si>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</si>
  <si>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</si>
  <si>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</si>
  <si>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</si>
  <si>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</si>
  <si>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</si>
  <si>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</si>
  <si>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</si>
  <si>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</si>
  <si>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</si>
  <si>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</si>
  <si>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</si>
  <si>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</si>
  <si>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</si>
  <si>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</si>
  <si>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</si>
  <si>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</si>
  <si>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</si>
  <si>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</si>
  <si>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</si>
  <si>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</si>
  <si>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</si>
  <si>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</si>
  <si>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</si>
  <si>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</si>
  <si>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</si>
  <si>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</si>
  <si>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</si>
  <si>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</si>
  <si>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</si>
  <si>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</si>
  <si>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</si>
  <si>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</si>
  <si>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</si>
  <si>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</si>
  <si>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</si>
  <si>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</si>
  <si>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</si>
  <si>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</si>
  <si>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</si>
  <si>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</si>
  <si>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</si>
  <si>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</si>
  <si>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</si>
  <si>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</si>
  <si>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</si>
  <si>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</si>
  <si>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</si>
  <si>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</si>
  <si>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</si>
  <si>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</si>
  <si>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</si>
  <si>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</si>
  <si>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</si>
  <si>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</si>
  <si>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</si>
  <si>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</si>
  <si>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</si>
  <si>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</si>
  <si>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</si>
  <si>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</si>
  <si>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</si>
  <si>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</si>
  <si>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</si>
  <si>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</si>
  <si>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</si>
  <si>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</si>
  <si>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</si>
  <si>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</si>
  <si>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</si>
  <si>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</si>
  <si>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</si>
  <si>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</si>
  <si>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</si>
  <si>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</si>
  <si>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</si>
  <si>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</si>
  <si>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</si>
  <si>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</si>
  <si>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</si>
  <si>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</si>
  <si>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</si>
  <si>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</si>
  <si>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</si>
  <si>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</si>
  <si>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</si>
  <si>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</si>
  <si>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</si>
  <si>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</si>
  <si>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</si>
  <si>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</si>
  <si>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</si>
  <si>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</si>
  <si>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</si>
  <si>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</si>
  <si>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</si>
  <si>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</si>
  <si>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</si>
  <si>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</si>
  <si>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</si>
  <si>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</si>
  <si>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</si>
  <si>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</si>
  <si>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</si>
  <si>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</si>
  <si>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</si>
  <si>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</si>
  <si>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</si>
  <si>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</si>
  <si>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</si>
  <si>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</si>
  <si>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</si>
  <si>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</si>
  <si>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</si>
  <si>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</si>
  <si>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</si>
  <si>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</si>
  <si>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</si>
  <si>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</si>
  <si>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</si>
  <si>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</si>
  <si>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</si>
  <si>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</si>
  <si>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</si>
  <si>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</si>
  <si>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</si>
  <si>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</si>
  <si>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</si>
  <si>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</si>
  <si>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</si>
  <si>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</si>
  <si>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</si>
  <si>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</si>
  <si>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</si>
  <si>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</si>
  <si>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</si>
  <si>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</si>
  <si>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</si>
  <si>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</si>
  <si>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</si>
  <si>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</si>
  <si>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</si>
  <si>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</si>
  <si>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</si>
  <si>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</si>
  <si>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</si>
  <si>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</si>
  <si>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</si>
  <si>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</si>
  <si>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</si>
  <si>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</si>
  <si>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</si>
  <si>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</si>
  <si>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</si>
  <si>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</si>
  <si>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</si>
  <si>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</si>
  <si>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</si>
  <si>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</si>
  <si>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</si>
  <si>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</si>
  <si>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</si>
  <si>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</si>
  <si>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</si>
  <si>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</si>
  <si>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</si>
  <si>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</si>
  <si>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</si>
  <si>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</si>
  <si>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</si>
  <si>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</si>
  <si>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</si>
  <si>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</si>
  <si>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</si>
  <si>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</si>
  <si>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</si>
  <si>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</si>
  <si>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</si>
  <si>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</si>
  <si>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</si>
  <si>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</si>
  <si>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</si>
  <si>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</si>
  <si>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</si>
  <si>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</si>
  <si>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</si>
  <si>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</si>
  <si>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</si>
  <si>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</si>
  <si>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</si>
  <si>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</si>
  <si>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</si>
  <si>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</si>
  <si>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</si>
  <si>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</si>
  <si>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</si>
  <si>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</si>
  <si>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</si>
  <si>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</si>
  <si>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</si>
  <si>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</si>
  <si>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</si>
  <si>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</si>
  <si>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</si>
  <si>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</si>
  <si>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</si>
  <si>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</si>
  <si>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</si>
  <si>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</si>
  <si>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</si>
  <si>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</si>
  <si>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</si>
  <si>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</si>
  <si>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</si>
  <si>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</si>
  <si>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</si>
  <si>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</si>
  <si>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</si>
  <si>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</si>
  <si>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</si>
  <si>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</si>
  <si>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</si>
  <si>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</si>
  <si>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</si>
  <si>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</si>
  <si>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</si>
  <si>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</si>
  <si>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</si>
  <si>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</si>
  <si>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</si>
  <si>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</si>
  <si>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</si>
  <si>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</si>
  <si>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</si>
  <si>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</si>
  <si>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</si>
  <si>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</si>
  <si>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</si>
  <si>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</si>
  <si>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</si>
  <si>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</si>
  <si>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</si>
  <si>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</si>
  <si>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</si>
  <si>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</si>
  <si>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</si>
  <si>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</si>
  <si>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</si>
  <si>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</si>
  <si>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</si>
  <si>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</si>
  <si>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</si>
  <si>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</si>
  <si>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</si>
  <si>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</si>
  <si>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</si>
  <si>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</si>
  <si>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</si>
  <si>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</si>
  <si>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</si>
  <si>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</si>
  <si>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</si>
  <si>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</si>
  <si>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</si>
  <si>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</si>
  <si>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</si>
  <si>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</si>
  <si>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</si>
  <si>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</si>
  <si>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</si>
  <si>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</si>
  <si>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</si>
  <si>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</si>
  <si>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</si>
  <si>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</si>
  <si>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</si>
  <si>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</si>
  <si>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</si>
  <si>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</si>
  <si>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</si>
  <si>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</si>
  <si>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</si>
  <si>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</si>
  <si>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</si>
  <si>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</si>
  <si>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</si>
  <si>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</si>
  <si>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</si>
  <si>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</si>
  <si>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</si>
  <si>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</si>
  <si>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</si>
  <si>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</si>
  <si>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</si>
  <si>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</si>
  <si>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</si>
  <si>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</si>
  <si>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</si>
  <si>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</si>
  <si>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</si>
  <si>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</si>
  <si>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</si>
  <si>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</si>
  <si>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</si>
  <si>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</si>
  <si>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</si>
  <si>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</si>
  <si>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</si>
  <si>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</si>
  <si>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</si>
  <si>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</si>
  <si>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</si>
  <si>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</si>
  <si>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</si>
  <si>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</si>
  <si>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</si>
  <si>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</si>
  <si>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</si>
  <si>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</si>
  <si>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</si>
  <si>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</si>
  <si>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</si>
  <si>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</si>
  <si>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</si>
  <si>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</si>
  <si>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</si>
  <si>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</si>
  <si>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</si>
  <si>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</si>
  <si>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</si>
  <si>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</si>
  <si>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</si>
  <si>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</si>
  <si>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</si>
  <si>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</si>
  <si>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</si>
  <si>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</si>
  <si>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</si>
  <si>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</si>
  <si>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</si>
  <si>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</si>
  <si>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</si>
  <si>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</si>
  <si>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</si>
  <si>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</si>
  <si>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</si>
  <si>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</si>
  <si>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</si>
  <si>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</si>
  <si>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</si>
  <si>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</si>
  <si>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</si>
  <si>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</si>
  <si>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</si>
  <si>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</si>
  <si>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</si>
  <si>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</si>
  <si>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</si>
  <si>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</si>
  <si>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</si>
  <si>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</si>
  <si>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</si>
  <si>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</si>
  <si>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</si>
  <si>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</si>
  <si>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</si>
  <si>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</si>
  <si>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</si>
  <si>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</si>
  <si>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</si>
  <si>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</si>
  <si>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</si>
  <si>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</si>
  <si>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</si>
  <si>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</si>
  <si>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</si>
  <si>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</si>
  <si>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</si>
  <si>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</si>
  <si>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</si>
  <si>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</si>
  <si>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</si>
  <si>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</si>
  <si>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</si>
  <si>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</si>
  <si>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</si>
  <si>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</si>
  <si>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</si>
  <si>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</si>
  <si>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</si>
  <si>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</si>
  <si>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</si>
  <si>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</si>
  <si>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</si>
  <si>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</si>
  <si>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</si>
  <si>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</si>
  <si>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</si>
  <si>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</si>
  <si>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</si>
  <si>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</si>
  <si>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</si>
  <si>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</si>
  <si>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</si>
  <si>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</si>
  <si>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</si>
  <si>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</si>
  <si>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</si>
  <si>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</si>
  <si>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</si>
  <si>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</si>
  <si>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</si>
  <si>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</si>
  <si>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</si>
  <si>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</si>
  <si>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</si>
  <si>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</si>
  <si>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</si>
  <si>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</si>
  <si>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</si>
  <si>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</si>
  <si>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</si>
  <si>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</si>
  <si>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</si>
  <si>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</si>
  <si>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</si>
  <si>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</si>
  <si>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</si>
  <si>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</si>
  <si>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</si>
  <si>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</si>
  <si>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</si>
  <si>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</si>
  <si>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</si>
  <si>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</si>
  <si>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</si>
  <si>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</si>
  <si>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</si>
  <si>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</si>
  <si>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</si>
  <si>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</si>
  <si>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</si>
  <si>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</si>
  <si>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</si>
  <si>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</si>
  <si>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</si>
  <si>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</si>
  <si>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</si>
  <si>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</si>
  <si>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</si>
  <si>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</si>
  <si>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</si>
  <si>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</si>
  <si>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</si>
  <si>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</si>
  <si>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</si>
  <si>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</si>
  <si>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</si>
  <si>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</si>
  <si>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</si>
  <si>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</si>
  <si>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</si>
  <si>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</si>
  <si>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</si>
  <si>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</si>
  <si>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</si>
  <si>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</si>
  <si>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</si>
  <si>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</si>
  <si>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</si>
  <si>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</si>
  <si>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</si>
  <si>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</si>
  <si>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</si>
  <si>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</si>
  <si>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</si>
  <si>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</si>
  <si>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</si>
  <si>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</si>
  <si>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</si>
  <si>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</si>
  <si>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</si>
  <si>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</si>
  <si>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</si>
  <si>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</si>
  <si>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</si>
  <si>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</si>
  <si>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</si>
  <si>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</si>
  <si>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</si>
  <si>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</si>
  <si>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</si>
  <si>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</si>
  <si>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</si>
  <si>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</si>
  <si>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</si>
  <si>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</si>
  <si>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</si>
  <si>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</si>
  <si>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</si>
  <si>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</si>
  <si>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</si>
  <si>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</si>
  <si>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</si>
  <si>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</si>
  <si>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</si>
  <si>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</si>
  <si>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</si>
  <si>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</si>
  <si>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</si>
  <si>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</si>
  <si>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</si>
  <si>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</si>
  <si>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</si>
  <si>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</si>
  <si>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</si>
  <si>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</si>
  <si>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</si>
  <si>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</si>
  <si>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</si>
  <si>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</si>
  <si>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</si>
  <si>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</si>
  <si>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</si>
  <si>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</si>
  <si>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</si>
  <si>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</si>
  <si>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</si>
  <si>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</si>
  <si>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</si>
  <si>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</si>
  <si>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</si>
  <si>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</si>
  <si>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</si>
  <si>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</si>
  <si>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</si>
  <si>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</si>
  <si>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</si>
  <si>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</si>
  <si>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</si>
  <si>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</si>
  <si>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</si>
  <si>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</si>
  <si>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</si>
  <si>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</si>
  <si>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</si>
  <si>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</si>
  <si>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</si>
  <si>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</si>
  <si>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</si>
  <si>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</si>
  <si>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</si>
  <si>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</si>
  <si>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</si>
  <si>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</si>
  <si>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</si>
  <si>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</si>
  <si>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</si>
  <si>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</si>
  <si>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</si>
  <si>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</si>
  <si>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</si>
  <si>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</si>
  <si>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</si>
  <si>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</si>
  <si>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</si>
  <si>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</si>
  <si>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</si>
  <si>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</si>
  <si>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</si>
  <si>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</si>
  <si>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</si>
  <si>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</si>
  <si>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</si>
  <si>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</si>
  <si>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</si>
  <si>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</si>
  <si>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</si>
  <si>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</si>
  <si>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</si>
  <si>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</si>
  <si>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</si>
  <si>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</si>
  <si>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</si>
  <si>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</si>
  <si>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</si>
  <si>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</si>
  <si>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</si>
  <si>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</si>
  <si>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</si>
  <si>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</si>
  <si>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</si>
  <si>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</si>
  <si>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</si>
  <si>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</si>
  <si>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</si>
  <si>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</si>
  <si>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</si>
  <si>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</si>
  <si>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</si>
  <si>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</si>
  <si>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</si>
  <si>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</si>
  <si>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</si>
  <si>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</si>
  <si>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</si>
  <si>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</si>
  <si>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</si>
  <si>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</si>
  <si>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</si>
  <si>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</si>
  <si>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</si>
  <si>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</si>
  <si>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</si>
  <si>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</si>
  <si>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</si>
  <si>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</si>
  <si>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</si>
  <si>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</si>
  <si>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</si>
  <si>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</si>
  <si>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</si>
  <si>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</si>
  <si>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</si>
  <si>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</si>
  <si>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</si>
  <si>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</si>
  <si>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</si>
  <si>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</si>
  <si>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</si>
  <si>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</si>
  <si>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</si>
  <si>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</si>
  <si>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</si>
  <si>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</si>
  <si>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</si>
  <si>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</si>
  <si>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</si>
  <si>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</si>
  <si>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</si>
  <si>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</si>
  <si>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</si>
  <si>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</si>
  <si>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</si>
  <si>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</si>
  <si>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</si>
  <si>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</si>
  <si>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</si>
  <si>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</si>
  <si>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</si>
  <si>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</si>
  <si>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</si>
  <si>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</si>
  <si>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</si>
  <si>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</si>
  <si>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</si>
  <si>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</si>
  <si>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</si>
  <si>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</si>
  <si>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</si>
  <si>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</si>
  <si>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</si>
  <si>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</si>
  <si>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</si>
  <si>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</si>
  <si>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</si>
  <si>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</si>
  <si>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</si>
  <si>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</si>
  <si>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</si>
  <si>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</si>
  <si>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</si>
  <si>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</si>
  <si>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</si>
  <si>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</si>
  <si>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</si>
  <si>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</si>
  <si>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</si>
  <si>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</si>
  <si>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</si>
  <si>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</si>
  <si>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</si>
  <si>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</si>
  <si>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</si>
  <si>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</si>
  <si>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</si>
  <si>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</si>
  <si>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</si>
  <si>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</si>
  <si>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</si>
  <si>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</si>
  <si>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</si>
  <si>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</si>
  <si>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</si>
  <si>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</si>
  <si>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</si>
  <si>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</si>
  <si>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</si>
  <si>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</si>
  <si>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</si>
  <si>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</si>
  <si>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</si>
  <si>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</si>
  <si>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</si>
  <si>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</si>
  <si>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</si>
  <si>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</si>
  <si>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</si>
  <si>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</si>
  <si>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</si>
  <si>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</si>
  <si>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</si>
  <si>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</si>
  <si>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</si>
  <si>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</si>
  <si>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</si>
  <si>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</si>
  <si>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</si>
  <si>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</si>
  <si>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</si>
  <si>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</si>
  <si>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</si>
  <si>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</si>
  <si>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</si>
  <si>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</si>
  <si>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</si>
  <si>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</si>
  <si>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</si>
  <si>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</si>
  <si>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</si>
  <si>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</si>
  <si>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</si>
  <si>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</si>
  <si>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</si>
  <si>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</si>
  <si>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</si>
  <si>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</si>
  <si>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</si>
  <si>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</si>
  <si>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</si>
  <si>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</si>
  <si>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</si>
  <si>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</si>
  <si>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</si>
  <si>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</si>
  <si>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</si>
  <si>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</si>
  <si>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</si>
  <si>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</si>
  <si>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</si>
  <si>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</si>
  <si>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</si>
  <si>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</si>
  <si>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</si>
  <si>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</si>
  <si>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</si>
  <si>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</si>
  <si>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</si>
  <si>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</si>
  <si>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</si>
  <si>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</si>
  <si>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</si>
  <si>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</si>
  <si>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</si>
  <si>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</si>
  <si>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</si>
  <si>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</si>
  <si>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</si>
  <si>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</si>
  <si>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</si>
  <si>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Ръководители:</t>
  </si>
  <si>
    <r>
      <t xml:space="preserve"> </t>
    </r>
    <r>
      <rPr>
        <b/>
        <sz val="9"/>
        <rFont val="Times New Roman"/>
        <family val="1"/>
      </rPr>
      <t>Ръководители:</t>
    </r>
  </si>
  <si>
    <t>2. " Кий Медия" ООД</t>
  </si>
  <si>
    <t>Георги Бисерински и Наталия Илиева</t>
  </si>
  <si>
    <t>Ръководители: Георги Бисерински и Наталия Илиева</t>
  </si>
  <si>
    <t>Ръководители:  Георги Бисерински и Наталия Илиева</t>
  </si>
  <si>
    <t>Дата на съставяне:    24.04.2015</t>
  </si>
  <si>
    <t>Дата на съставяне:       24.04.2015</t>
  </si>
  <si>
    <t>Дата на съставяне:     24.04.2015</t>
  </si>
  <si>
    <t>Дата на съставяне:        24.04.2015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</si>
</sst>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75" sqref="C75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862</v>
      </c>
      <c r="F3" s="15" t="s">
        <v>2</v>
      </c>
      <c r="G3" s="10"/>
      <c r="H3" s="16">
        <v>130277328</v>
      </c>
    </row>
    <row r="4" spans="1:8" ht="15">
      <c r="A4" s="555" t="s">
        <v>3</v>
      </c>
      <c r="B4" s="555"/>
      <c r="C4" s="555"/>
      <c r="D4" s="555"/>
      <c r="E4" s="17" t="s">
        <v>858</v>
      </c>
      <c r="F4" s="556" t="s">
        <v>5</v>
      </c>
      <c r="G4" s="556"/>
      <c r="H4" s="16">
        <v>1059</v>
      </c>
    </row>
    <row r="5" spans="1:8" ht="15">
      <c r="A5" s="555" t="s">
        <v>6</v>
      </c>
      <c r="B5" s="555"/>
      <c r="C5" s="555"/>
      <c r="D5" s="555"/>
      <c r="E5" s="18">
        <v>42004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1439</v>
      </c>
      <c r="H11" s="47">
        <v>1439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>
        <v>1439</v>
      </c>
      <c r="H12" s="48">
        <v>1439</v>
      </c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>
        <v>-17</v>
      </c>
      <c r="H14" s="50">
        <v>-17</v>
      </c>
    </row>
    <row r="15" spans="1:8" ht="15">
      <c r="A15" s="38" t="s">
        <v>37</v>
      </c>
      <c r="B15" s="44" t="s">
        <v>38</v>
      </c>
      <c r="C15" s="45"/>
      <c r="D15" s="45">
        <v>28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32</v>
      </c>
      <c r="D16" s="45">
        <v>57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1422</v>
      </c>
      <c r="H17" s="53">
        <f>H11+H14+H15+H16</f>
        <v>1422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6</v>
      </c>
      <c r="D18" s="45">
        <v>26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38</v>
      </c>
      <c r="D19" s="59">
        <f>SUM(D11:D18)</f>
        <v>111</v>
      </c>
      <c r="E19" s="40" t="s">
        <v>54</v>
      </c>
      <c r="F19" s="46" t="s">
        <v>55</v>
      </c>
      <c r="G19" s="47">
        <v>3359</v>
      </c>
      <c r="H19" s="47">
        <v>3359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6</v>
      </c>
      <c r="H20" s="60">
        <v>8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1214</v>
      </c>
      <c r="H21" s="63">
        <f>SUM(H22:H24)</f>
        <v>981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144</v>
      </c>
      <c r="H22" s="47">
        <v>144</v>
      </c>
    </row>
    <row r="23" spans="1:13" ht="15">
      <c r="A23" s="38" t="s">
        <v>67</v>
      </c>
      <c r="B23" s="44" t="s">
        <v>68</v>
      </c>
      <c r="C23" s="45">
        <v>6113</v>
      </c>
      <c r="D23" s="45">
        <v>5688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191</v>
      </c>
      <c r="D24" s="45">
        <v>259</v>
      </c>
      <c r="E24" s="40" t="s">
        <v>73</v>
      </c>
      <c r="F24" s="46" t="s">
        <v>74</v>
      </c>
      <c r="G24" s="47">
        <v>1070</v>
      </c>
      <c r="H24" s="47">
        <v>837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4579</v>
      </c>
      <c r="H25" s="53">
        <f>H19+H20+H21</f>
        <v>4348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6304</v>
      </c>
      <c r="D27" s="59">
        <f>SUM(D23:D26)</f>
        <v>5947</v>
      </c>
      <c r="E27" s="66" t="s">
        <v>84</v>
      </c>
      <c r="F27" s="46" t="s">
        <v>85</v>
      </c>
      <c r="G27" s="53">
        <f>SUM(G28:G30)</f>
        <v>1263</v>
      </c>
      <c r="H27" s="53">
        <f>SUM(H28:H30)</f>
        <v>821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1263</v>
      </c>
      <c r="H28" s="47">
        <v>821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>
        <v>72</v>
      </c>
      <c r="D30" s="45">
        <v>82</v>
      </c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16</v>
      </c>
      <c r="H31" s="47">
        <v>622</v>
      </c>
      <c r="M31" s="67"/>
    </row>
    <row r="32" spans="1:15" ht="15">
      <c r="A32" s="38" t="s">
        <v>99</v>
      </c>
      <c r="B32" s="61" t="s">
        <v>100</v>
      </c>
      <c r="C32" s="59">
        <f>C30+C31</f>
        <v>72</v>
      </c>
      <c r="D32" s="59">
        <f>D30+D31</f>
        <v>82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1279</v>
      </c>
      <c r="H33" s="53">
        <f>H27+H31+H32</f>
        <v>1443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4</v>
      </c>
      <c r="D34" s="59">
        <f>SUM(D35:D38)</f>
        <v>4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7280</v>
      </c>
      <c r="H36" s="53">
        <f>H25+H17+H33</f>
        <v>7213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>
        <v>4</v>
      </c>
      <c r="D38" s="45">
        <v>4</v>
      </c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36</v>
      </c>
      <c r="H39" s="60">
        <v>151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4</v>
      </c>
      <c r="D45" s="59">
        <f>D34+D39+D44</f>
        <v>4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>
        <v>11</v>
      </c>
      <c r="H53" s="47">
        <v>11</v>
      </c>
    </row>
    <row r="54" spans="1:8" ht="15">
      <c r="A54" s="38" t="s">
        <v>167</v>
      </c>
      <c r="B54" s="58" t="s">
        <v>168</v>
      </c>
      <c r="C54" s="45">
        <v>11</v>
      </c>
      <c r="D54" s="45">
        <v>9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6429</v>
      </c>
      <c r="D55" s="59">
        <f>D19+D20+D21+D27+D32+D45+D51+D53+D54</f>
        <v>6153</v>
      </c>
      <c r="E55" s="40" t="s">
        <v>173</v>
      </c>
      <c r="F55" s="76" t="s">
        <v>174</v>
      </c>
      <c r="G55" s="53">
        <f>G49+G51+G52+G53+G54</f>
        <v>11</v>
      </c>
      <c r="H55" s="53">
        <f>H49+H51+H52+H53+H54</f>
        <v>11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/>
      <c r="H59" s="47"/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/>
      <c r="H60" s="47">
        <v>17</v>
      </c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341</v>
      </c>
      <c r="H61" s="53">
        <f>SUM(H62:H68)</f>
        <v>385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>
        <v>37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75</v>
      </c>
      <c r="H64" s="47">
        <v>113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43</v>
      </c>
      <c r="H65" s="47">
        <v>25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123</v>
      </c>
      <c r="H66" s="47">
        <v>140</v>
      </c>
    </row>
    <row r="67" spans="1:8" ht="15">
      <c r="A67" s="38" t="s">
        <v>208</v>
      </c>
      <c r="B67" s="44" t="s">
        <v>209</v>
      </c>
      <c r="C67" s="45">
        <v>203</v>
      </c>
      <c r="D67" s="45">
        <v>36</v>
      </c>
      <c r="E67" s="40" t="s">
        <v>210</v>
      </c>
      <c r="F67" s="46" t="s">
        <v>211</v>
      </c>
      <c r="G67" s="47">
        <v>34</v>
      </c>
      <c r="H67" s="47">
        <v>36</v>
      </c>
    </row>
    <row r="68" spans="1:8" ht="15">
      <c r="A68" s="38" t="s">
        <v>212</v>
      </c>
      <c r="B68" s="44" t="s">
        <v>213</v>
      </c>
      <c r="C68" s="45">
        <v>416</v>
      </c>
      <c r="D68" s="45">
        <v>595</v>
      </c>
      <c r="E68" s="40" t="s">
        <v>214</v>
      </c>
      <c r="F68" s="46" t="s">
        <v>215</v>
      </c>
      <c r="G68" s="47">
        <v>66</v>
      </c>
      <c r="H68" s="47">
        <v>34</v>
      </c>
    </row>
    <row r="69" spans="1:8" ht="15">
      <c r="A69" s="38" t="s">
        <v>216</v>
      </c>
      <c r="B69" s="44" t="s">
        <v>217</v>
      </c>
      <c r="C69" s="45">
        <v>2</v>
      </c>
      <c r="D69" s="45">
        <v>7</v>
      </c>
      <c r="E69" s="62" t="s">
        <v>79</v>
      </c>
      <c r="F69" s="46" t="s">
        <v>218</v>
      </c>
      <c r="G69" s="47">
        <v>62</v>
      </c>
      <c r="H69" s="47">
        <v>34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>
        <v>14</v>
      </c>
      <c r="D71" s="45">
        <v>14</v>
      </c>
      <c r="E71" s="66" t="s">
        <v>47</v>
      </c>
      <c r="F71" s="93" t="s">
        <v>225</v>
      </c>
      <c r="G71" s="94">
        <f>G59+G60+G61+G69+G70</f>
        <v>403</v>
      </c>
      <c r="H71" s="94">
        <f>H59+H60+H61+H69+H70</f>
        <v>436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/>
      <c r="D72" s="45">
        <v>1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75</v>
      </c>
      <c r="D74" s="45">
        <v>88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710</v>
      </c>
      <c r="D75" s="59">
        <f>SUM(D67:D74)</f>
        <v>741</v>
      </c>
      <c r="E75" s="62" t="s">
        <v>161</v>
      </c>
      <c r="F75" s="52" t="s">
        <v>235</v>
      </c>
      <c r="G75" s="47">
        <v>59</v>
      </c>
      <c r="H75" s="47">
        <v>66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>
        <v>56</v>
      </c>
      <c r="H76" s="47">
        <v>84</v>
      </c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518</v>
      </c>
      <c r="H79" s="106">
        <f>H71+H74+H75+H76</f>
        <v>586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4</v>
      </c>
      <c r="D87" s="45">
        <v>21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670</v>
      </c>
      <c r="D88" s="45">
        <v>1002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674</v>
      </c>
      <c r="D91" s="59">
        <f>SUM(D87:D90)</f>
        <v>1023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32</v>
      </c>
      <c r="D92" s="45">
        <v>44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1416</v>
      </c>
      <c r="D93" s="59">
        <f>D64+D75+D84+D91+D92</f>
        <v>1808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7845</v>
      </c>
      <c r="D94" s="114">
        <f>D93+D55</f>
        <v>7961</v>
      </c>
      <c r="E94" s="115" t="s">
        <v>271</v>
      </c>
      <c r="F94" s="116" t="s">
        <v>272</v>
      </c>
      <c r="G94" s="117">
        <f>G36+G39+G55+G79</f>
        <v>7845</v>
      </c>
      <c r="H94" s="117">
        <f>H36+H39+H55+H79</f>
        <v>7961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870</v>
      </c>
      <c r="B98" s="125"/>
      <c r="C98" s="554" t="s">
        <v>859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869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B16">
      <selection activeCell="E47" sqref="E47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274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275</v>
      </c>
      <c r="B3" s="560" t="str">
        <f>'справка _1_БАЛАНС'!E4</f>
        <v>консолидиран</v>
      </c>
      <c r="C3" s="560"/>
      <c r="D3" s="560"/>
      <c r="E3" s="560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2">
        <f>'справка _1_БАЛАНС'!E5</f>
        <v>42004</v>
      </c>
      <c r="C4" s="562"/>
      <c r="D4" s="562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20</v>
      </c>
      <c r="D9" s="154">
        <v>28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1066</v>
      </c>
      <c r="D10" s="154">
        <v>1211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163</v>
      </c>
      <c r="D11" s="154">
        <v>231</v>
      </c>
      <c r="E11" s="157" t="s">
        <v>293</v>
      </c>
      <c r="F11" s="155" t="s">
        <v>294</v>
      </c>
      <c r="G11" s="156">
        <v>2854</v>
      </c>
      <c r="H11" s="156">
        <v>3005</v>
      </c>
    </row>
    <row r="12" spans="1:8" ht="12">
      <c r="A12" s="152" t="s">
        <v>295</v>
      </c>
      <c r="B12" s="153" t="s">
        <v>296</v>
      </c>
      <c r="C12" s="154">
        <v>1360</v>
      </c>
      <c r="D12" s="154">
        <v>1337</v>
      </c>
      <c r="E12" s="157" t="s">
        <v>79</v>
      </c>
      <c r="F12" s="155" t="s">
        <v>297</v>
      </c>
      <c r="G12" s="156">
        <v>7</v>
      </c>
      <c r="H12" s="156">
        <v>10</v>
      </c>
    </row>
    <row r="13" spans="1:18" ht="12">
      <c r="A13" s="152" t="s">
        <v>298</v>
      </c>
      <c r="B13" s="153" t="s">
        <v>299</v>
      </c>
      <c r="C13" s="154">
        <v>212</v>
      </c>
      <c r="D13" s="154">
        <v>192</v>
      </c>
      <c r="E13" s="158" t="s">
        <v>52</v>
      </c>
      <c r="F13" s="159" t="s">
        <v>300</v>
      </c>
      <c r="G13" s="148">
        <f>SUM(G9:G12)</f>
        <v>2861</v>
      </c>
      <c r="H13" s="148">
        <f>SUM(H9:H12)</f>
        <v>3015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>
        <v>28</v>
      </c>
      <c r="H15" s="156">
        <v>25</v>
      </c>
    </row>
    <row r="16" spans="1:8" ht="12">
      <c r="A16" s="152" t="s">
        <v>307</v>
      </c>
      <c r="B16" s="153" t="s">
        <v>308</v>
      </c>
      <c r="C16" s="162">
        <v>76</v>
      </c>
      <c r="D16" s="162">
        <v>51</v>
      </c>
      <c r="E16" s="152" t="s">
        <v>309</v>
      </c>
      <c r="F16" s="160" t="s">
        <v>310</v>
      </c>
      <c r="G16" s="164">
        <v>28</v>
      </c>
      <c r="H16" s="164">
        <v>25</v>
      </c>
    </row>
    <row r="17" spans="1:8" ht="12">
      <c r="A17" s="165" t="s">
        <v>311</v>
      </c>
      <c r="B17" s="153" t="s">
        <v>312</v>
      </c>
      <c r="C17" s="166">
        <v>15</v>
      </c>
      <c r="D17" s="166"/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2897</v>
      </c>
      <c r="D19" s="168">
        <f>SUM(D9:D15)+D16</f>
        <v>3050</v>
      </c>
      <c r="E19" s="147" t="s">
        <v>317</v>
      </c>
      <c r="F19" s="160" t="s">
        <v>318</v>
      </c>
      <c r="G19" s="156">
        <v>32</v>
      </c>
      <c r="H19" s="156">
        <v>43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/>
      <c r="H21" s="156"/>
    </row>
    <row r="22" spans="1:8" ht="24">
      <c r="A22" s="147" t="s">
        <v>324</v>
      </c>
      <c r="B22" s="170" t="s">
        <v>325</v>
      </c>
      <c r="C22" s="154"/>
      <c r="D22" s="154">
        <v>2</v>
      </c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/>
      <c r="D23" s="154"/>
      <c r="E23" s="152" t="s">
        <v>330</v>
      </c>
      <c r="F23" s="160" t="s">
        <v>331</v>
      </c>
      <c r="G23" s="156"/>
      <c r="H23" s="156">
        <v>629</v>
      </c>
    </row>
    <row r="24" spans="1:18" ht="12">
      <c r="A24" s="152" t="s">
        <v>332</v>
      </c>
      <c r="B24" s="170" t="s">
        <v>333</v>
      </c>
      <c r="C24" s="154"/>
      <c r="D24" s="154"/>
      <c r="E24" s="158" t="s">
        <v>104</v>
      </c>
      <c r="F24" s="163" t="s">
        <v>334</v>
      </c>
      <c r="G24" s="148">
        <f>SUM(G19:G23)</f>
        <v>32</v>
      </c>
      <c r="H24" s="148">
        <f>SUM(H19:H23)</f>
        <v>672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6</v>
      </c>
      <c r="D25" s="154">
        <v>11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6</v>
      </c>
      <c r="D26" s="168">
        <f>SUM(D22:D25)</f>
        <v>13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2903</v>
      </c>
      <c r="D28" s="151">
        <f>D26+D19</f>
        <v>3063</v>
      </c>
      <c r="E28" s="145" t="s">
        <v>339</v>
      </c>
      <c r="F28" s="163" t="s">
        <v>340</v>
      </c>
      <c r="G28" s="148">
        <f>G13+G15+G24</f>
        <v>2921</v>
      </c>
      <c r="H28" s="148">
        <f>H13+H15+H24</f>
        <v>3712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18</v>
      </c>
      <c r="D30" s="151">
        <f>IF((H28-D28)&gt;0,H28-D28,0)</f>
        <v>649</v>
      </c>
      <c r="E30" s="145" t="s">
        <v>343</v>
      </c>
      <c r="F30" s="163" t="s">
        <v>344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2903</v>
      </c>
      <c r="D33" s="168">
        <f>D28+D31+D32</f>
        <v>3063</v>
      </c>
      <c r="E33" s="145" t="s">
        <v>355</v>
      </c>
      <c r="F33" s="163" t="s">
        <v>356</v>
      </c>
      <c r="G33" s="172">
        <f>G32+G31+G28</f>
        <v>2921</v>
      </c>
      <c r="H33" s="172">
        <f>H32+H31+H28</f>
        <v>3712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18</v>
      </c>
      <c r="D34" s="151">
        <f>IF((H33-D33)&gt;0,H33-D33,0)</f>
        <v>649</v>
      </c>
      <c r="E34" s="175" t="s">
        <v>359</v>
      </c>
      <c r="F34" s="163" t="s">
        <v>360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3</v>
      </c>
      <c r="D35" s="168">
        <f>D36+D37+D38</f>
        <v>26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>
        <v>6</v>
      </c>
      <c r="D36" s="154">
        <v>23</v>
      </c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>
        <v>-3</v>
      </c>
      <c r="D37" s="179">
        <v>3</v>
      </c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15</v>
      </c>
      <c r="D39" s="184">
        <f>+IF((H33-D33-D35)&gt;0,H33-D33-D35,0)</f>
        <v>623</v>
      </c>
      <c r="E39" s="185" t="s">
        <v>371</v>
      </c>
      <c r="F39" s="186" t="s">
        <v>372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>
        <v>1</v>
      </c>
      <c r="E40" s="145" t="s">
        <v>373</v>
      </c>
      <c r="F40" s="186" t="s">
        <v>375</v>
      </c>
      <c r="G40" s="156">
        <v>1</v>
      </c>
      <c r="H40" s="156"/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16</v>
      </c>
      <c r="D41" s="146">
        <f>IF(H39=0,IF(D39-D40&gt;0,D39-D40+H40,0),IF(H39-H40&lt;0,H40-H39+D39,0))</f>
        <v>622</v>
      </c>
      <c r="E41" s="145" t="s">
        <v>378</v>
      </c>
      <c r="F41" s="189" t="s">
        <v>379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2921</v>
      </c>
      <c r="D42" s="172">
        <f>D33+D35+D39</f>
        <v>3712</v>
      </c>
      <c r="E42" s="175" t="s">
        <v>382</v>
      </c>
      <c r="F42" s="183" t="s">
        <v>383</v>
      </c>
      <c r="G42" s="172">
        <f>G39+G33</f>
        <v>2921</v>
      </c>
      <c r="H42" s="172">
        <f>H39+H33</f>
        <v>3712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384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>
        <v>42118</v>
      </c>
      <c r="C48" s="196" t="s">
        <v>386</v>
      </c>
      <c r="D48" s="557" t="s">
        <v>860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864</v>
      </c>
      <c r="D50" s="558" t="s">
        <v>867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D46" sqref="D46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388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консолидиран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>
        <f>'справка _1_БАЛАНС'!E5</f>
        <v>42004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3040</v>
      </c>
      <c r="D10" s="230">
        <v>3141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-885</v>
      </c>
      <c r="D11" s="230">
        <v>-882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-1536</v>
      </c>
      <c r="D13" s="230">
        <v>-1427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v>-475</v>
      </c>
      <c r="D14" s="230">
        <v>-510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-13</v>
      </c>
      <c r="D15" s="230">
        <v>-39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39</v>
      </c>
      <c r="D16" s="230">
        <v>44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-10</v>
      </c>
      <c r="D19" s="230">
        <v>-35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160</v>
      </c>
      <c r="D20" s="226">
        <f>SUM(D10:D19)</f>
        <v>292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-459</v>
      </c>
      <c r="D22" s="230">
        <v>-638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>
        <v>21</v>
      </c>
      <c r="D23" s="230">
        <v>7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>
        <v>-147</v>
      </c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>
        <v>147</v>
      </c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>
        <v>3</v>
      </c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>
        <v>-60</v>
      </c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/>
      <c r="D28" s="230">
        <v>630</v>
      </c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/>
      <c r="D31" s="230">
        <v>109</v>
      </c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-495</v>
      </c>
      <c r="D32" s="226">
        <f>SUM(D22:D31)</f>
        <v>108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/>
      <c r="D34" s="230"/>
      <c r="E34" s="227"/>
      <c r="F34" s="227"/>
    </row>
    <row r="35" spans="1:6" ht="12">
      <c r="A35" s="233" t="s">
        <v>439</v>
      </c>
      <c r="B35" s="229" t="s">
        <v>440</v>
      </c>
      <c r="C35" s="230"/>
      <c r="D35" s="230">
        <v>-24</v>
      </c>
      <c r="E35" s="227"/>
      <c r="F35" s="227"/>
    </row>
    <row r="36" spans="1:6" ht="12">
      <c r="A36" s="228" t="s">
        <v>441</v>
      </c>
      <c r="B36" s="229" t="s">
        <v>442</v>
      </c>
      <c r="C36" s="230"/>
      <c r="D36" s="230"/>
      <c r="E36" s="227"/>
      <c r="F36" s="227"/>
    </row>
    <row r="37" spans="1:6" ht="12">
      <c r="A37" s="228" t="s">
        <v>443</v>
      </c>
      <c r="B37" s="229" t="s">
        <v>444</v>
      </c>
      <c r="C37" s="230"/>
      <c r="D37" s="230"/>
      <c r="E37" s="227"/>
      <c r="F37" s="227"/>
    </row>
    <row r="38" spans="1:6" ht="12">
      <c r="A38" s="228" t="s">
        <v>445</v>
      </c>
      <c r="B38" s="229" t="s">
        <v>446</v>
      </c>
      <c r="C38" s="230">
        <v>-14</v>
      </c>
      <c r="D38" s="230">
        <v>-25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/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/>
      <c r="D41" s="230"/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-14</v>
      </c>
      <c r="D42" s="226">
        <f>SUM(D34:D41)</f>
        <v>-49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-349</v>
      </c>
      <c r="D43" s="226">
        <f>D42+D32+D20</f>
        <v>351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1023</v>
      </c>
      <c r="D44" s="241">
        <v>672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674</v>
      </c>
      <c r="D45" s="226">
        <f>D44+D43</f>
        <v>1023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674</v>
      </c>
      <c r="D46" s="242">
        <v>1023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871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859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868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B7">
      <selection activeCell="M32" sqref="M3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7" t="s">
        <v>465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8" t="str">
        <f>'справка _1_БАЛАНС'!E3</f>
        <v>Инвестор.Бг АД</v>
      </c>
      <c r="C3" s="568"/>
      <c r="D3" s="568"/>
      <c r="E3" s="568"/>
      <c r="F3" s="568"/>
      <c r="G3" s="568"/>
      <c r="H3" s="568"/>
      <c r="I3" s="568"/>
      <c r="J3" s="254"/>
      <c r="K3" s="569" t="s">
        <v>2</v>
      </c>
      <c r="L3" s="569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68" t="str">
        <f>'справка _1_БАЛАНС'!E4</f>
        <v>консолидиран</v>
      </c>
      <c r="C4" s="568"/>
      <c r="D4" s="568"/>
      <c r="E4" s="568"/>
      <c r="F4" s="568"/>
      <c r="G4" s="568"/>
      <c r="H4" s="568"/>
      <c r="I4" s="568"/>
      <c r="J4" s="257"/>
      <c r="K4" s="570" t="s">
        <v>5</v>
      </c>
      <c r="L4" s="57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66">
        <f>'справка _1_БАЛАНС'!E5</f>
        <v>42004</v>
      </c>
      <c r="C5" s="566"/>
      <c r="D5" s="566"/>
      <c r="E5" s="566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72" t="s">
        <v>467</v>
      </c>
      <c r="E6" s="572"/>
      <c r="F6" s="572"/>
      <c r="G6" s="572"/>
      <c r="H6" s="572"/>
      <c r="I6" s="573" t="s">
        <v>468</v>
      </c>
      <c r="J6" s="573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74" t="s">
        <v>474</v>
      </c>
      <c r="G7" s="574"/>
      <c r="H7" s="574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1422</v>
      </c>
      <c r="D11" s="291">
        <f>'справка _1_БАЛАНС'!H19</f>
        <v>3359</v>
      </c>
      <c r="E11" s="291">
        <f>'справка _1_БАЛАНС'!H20</f>
        <v>8</v>
      </c>
      <c r="F11" s="291">
        <f>'справка _1_БАЛАНС'!H22</f>
        <v>144</v>
      </c>
      <c r="G11" s="291">
        <f>'справка _1_БАЛАНС'!H23</f>
        <v>0</v>
      </c>
      <c r="H11" s="292">
        <v>837</v>
      </c>
      <c r="I11" s="291">
        <f>'справка _1_БАЛАНС'!H28+'справка _1_БАЛАНС'!H31</f>
        <v>1443</v>
      </c>
      <c r="J11" s="291">
        <f>'справка _1_БАЛАНС'!H29+'справка _1_БАЛАНС'!H32</f>
        <v>0</v>
      </c>
      <c r="K11" s="292"/>
      <c r="L11" s="293">
        <f>SUM(C11:K11)</f>
        <v>7213</v>
      </c>
      <c r="M11" s="291">
        <f>'справка _1_БАЛАНС'!H39</f>
        <v>151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1422</v>
      </c>
      <c r="D15" s="299">
        <f aca="true" t="shared" si="2" ref="D15:M15">D11+D12</f>
        <v>3359</v>
      </c>
      <c r="E15" s="299">
        <f t="shared" si="2"/>
        <v>8</v>
      </c>
      <c r="F15" s="299">
        <f t="shared" si="2"/>
        <v>144</v>
      </c>
      <c r="G15" s="299">
        <f t="shared" si="2"/>
        <v>0</v>
      </c>
      <c r="H15" s="299">
        <f t="shared" si="2"/>
        <v>837</v>
      </c>
      <c r="I15" s="299">
        <f t="shared" si="2"/>
        <v>1443</v>
      </c>
      <c r="J15" s="299">
        <f t="shared" si="2"/>
        <v>0</v>
      </c>
      <c r="K15" s="299">
        <f t="shared" si="2"/>
        <v>0</v>
      </c>
      <c r="L15" s="293">
        <f t="shared" si="1"/>
        <v>7213</v>
      </c>
      <c r="M15" s="299">
        <f t="shared" si="2"/>
        <v>151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>
        <f>'справка _1_БАЛАНС'!G31</f>
        <v>16</v>
      </c>
      <c r="J16" s="305">
        <f>+'справка _1_БАЛАНС'!G32</f>
        <v>0</v>
      </c>
      <c r="K16" s="292"/>
      <c r="L16" s="293">
        <f t="shared" si="1"/>
        <v>16</v>
      </c>
      <c r="M16" s="292">
        <v>-1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233</v>
      </c>
      <c r="I17" s="306">
        <f t="shared" si="3"/>
        <v>-233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/>
      <c r="G19" s="292"/>
      <c r="H19" s="292">
        <v>233</v>
      </c>
      <c r="I19" s="292">
        <v>-233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-2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-2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>
        <v>2</v>
      </c>
      <c r="F23" s="309"/>
      <c r="G23" s="309"/>
      <c r="H23" s="309"/>
      <c r="I23" s="309"/>
      <c r="J23" s="309"/>
      <c r="K23" s="309"/>
      <c r="L23" s="293">
        <f t="shared" si="1"/>
        <v>2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/>
      <c r="D28" s="292"/>
      <c r="E28" s="292"/>
      <c r="F28" s="292"/>
      <c r="G28" s="292"/>
      <c r="H28" s="292"/>
      <c r="I28" s="292">
        <v>53</v>
      </c>
      <c r="J28" s="292"/>
      <c r="K28" s="292"/>
      <c r="L28" s="293">
        <f t="shared" si="1"/>
        <v>53</v>
      </c>
      <c r="M28" s="292">
        <v>-114</v>
      </c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1422</v>
      </c>
      <c r="D29" s="295">
        <f aca="true" t="shared" si="6" ref="D29:M29">D17+D20+D21+D24+D28+D27+D15+D16</f>
        <v>3359</v>
      </c>
      <c r="E29" s="295">
        <f t="shared" si="6"/>
        <v>6</v>
      </c>
      <c r="F29" s="295">
        <f t="shared" si="6"/>
        <v>144</v>
      </c>
      <c r="G29" s="295">
        <f t="shared" si="6"/>
        <v>0</v>
      </c>
      <c r="H29" s="295">
        <f t="shared" si="6"/>
        <v>1070</v>
      </c>
      <c r="I29" s="295">
        <f t="shared" si="6"/>
        <v>1279</v>
      </c>
      <c r="J29" s="295">
        <f t="shared" si="6"/>
        <v>0</v>
      </c>
      <c r="K29" s="295">
        <f t="shared" si="6"/>
        <v>0</v>
      </c>
      <c r="L29" s="293">
        <f t="shared" si="1"/>
        <v>7280</v>
      </c>
      <c r="M29" s="295">
        <f t="shared" si="6"/>
        <v>36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1422</v>
      </c>
      <c r="D32" s="295">
        <f t="shared" si="7"/>
        <v>3359</v>
      </c>
      <c r="E32" s="295">
        <f t="shared" si="7"/>
        <v>6</v>
      </c>
      <c r="F32" s="295">
        <f t="shared" si="7"/>
        <v>144</v>
      </c>
      <c r="G32" s="295">
        <f t="shared" si="7"/>
        <v>0</v>
      </c>
      <c r="H32" s="295">
        <f t="shared" si="7"/>
        <v>1070</v>
      </c>
      <c r="I32" s="295">
        <f t="shared" si="7"/>
        <v>1279</v>
      </c>
      <c r="J32" s="295">
        <f t="shared" si="7"/>
        <v>0</v>
      </c>
      <c r="K32" s="295">
        <f t="shared" si="7"/>
        <v>0</v>
      </c>
      <c r="L32" s="293">
        <f t="shared" si="1"/>
        <v>7280</v>
      </c>
      <c r="M32" s="295">
        <f>M29+M30+M31</f>
        <v>36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5" t="s">
        <v>527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872</v>
      </c>
      <c r="B38" s="314"/>
      <c r="C38" s="315"/>
      <c r="D38" s="571" t="s">
        <v>386</v>
      </c>
      <c r="E38" s="571"/>
      <c r="F38" s="571" t="s">
        <v>860</v>
      </c>
      <c r="G38" s="571"/>
      <c r="H38" s="571"/>
      <c r="I38" s="571"/>
      <c r="J38" s="316" t="s">
        <v>865</v>
      </c>
      <c r="K38" s="315"/>
      <c r="L38" s="571" t="s">
        <v>867</v>
      </c>
      <c r="M38" s="57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600" verticalDpi="6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D4">
      <selection activeCell="K15" sqref="K15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7" t="s">
        <v>528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321"/>
      <c r="N1" s="321"/>
      <c r="O1" s="321"/>
      <c r="P1" s="321"/>
      <c r="Q1" s="321"/>
      <c r="R1" s="321"/>
    </row>
    <row r="2" spans="1:18" ht="16.5" customHeight="1">
      <c r="A2" s="578" t="s">
        <v>389</v>
      </c>
      <c r="B2" s="578"/>
      <c r="C2" s="579" t="str">
        <f>'справка _1_БАЛАНС'!E3</f>
        <v>Инвестор.Бг АД</v>
      </c>
      <c r="D2" s="579"/>
      <c r="E2" s="579"/>
      <c r="F2" s="579"/>
      <c r="G2" s="579"/>
      <c r="H2" s="579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8" t="s">
        <v>6</v>
      </c>
      <c r="B3" s="578"/>
      <c r="C3" s="580">
        <f>'справка _1_БАЛАНС'!E5</f>
        <v>42004</v>
      </c>
      <c r="D3" s="580"/>
      <c r="E3" s="580"/>
      <c r="F3" s="325"/>
      <c r="G3" s="325"/>
      <c r="H3" s="325"/>
      <c r="I3" s="325"/>
      <c r="J3" s="325"/>
      <c r="K3" s="325"/>
      <c r="L3" s="325"/>
      <c r="M3" s="581" t="s">
        <v>5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529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530</v>
      </c>
    </row>
    <row r="5" spans="1:18" s="332" customFormat="1" ht="30.75" customHeight="1">
      <c r="A5" s="582" t="s">
        <v>469</v>
      </c>
      <c r="B5" s="582"/>
      <c r="C5" s="583" t="s">
        <v>9</v>
      </c>
      <c r="D5" s="582" t="s">
        <v>531</v>
      </c>
      <c r="E5" s="582"/>
      <c r="F5" s="582"/>
      <c r="G5" s="582"/>
      <c r="H5" s="582" t="s">
        <v>532</v>
      </c>
      <c r="I5" s="582"/>
      <c r="J5" s="582" t="s">
        <v>533</v>
      </c>
      <c r="K5" s="582" t="s">
        <v>534</v>
      </c>
      <c r="L5" s="582"/>
      <c r="M5" s="582"/>
      <c r="N5" s="582"/>
      <c r="O5" s="582" t="s">
        <v>532</v>
      </c>
      <c r="P5" s="582"/>
      <c r="Q5" s="582" t="s">
        <v>535</v>
      </c>
      <c r="R5" s="582" t="s">
        <v>536</v>
      </c>
    </row>
    <row r="6" spans="1:18" s="332" customFormat="1" ht="48">
      <c r="A6" s="582"/>
      <c r="B6" s="582"/>
      <c r="C6" s="583"/>
      <c r="D6" s="330" t="s">
        <v>537</v>
      </c>
      <c r="E6" s="330" t="s">
        <v>538</v>
      </c>
      <c r="F6" s="330" t="s">
        <v>539</v>
      </c>
      <c r="G6" s="330" t="s">
        <v>540</v>
      </c>
      <c r="H6" s="330" t="s">
        <v>541</v>
      </c>
      <c r="I6" s="330" t="s">
        <v>542</v>
      </c>
      <c r="J6" s="582"/>
      <c r="K6" s="330" t="s">
        <v>537</v>
      </c>
      <c r="L6" s="330" t="s">
        <v>543</v>
      </c>
      <c r="M6" s="330" t="s">
        <v>544</v>
      </c>
      <c r="N6" s="330" t="s">
        <v>545</v>
      </c>
      <c r="O6" s="330" t="s">
        <v>541</v>
      </c>
      <c r="P6" s="330" t="s">
        <v>542</v>
      </c>
      <c r="Q6" s="582"/>
      <c r="R6" s="582"/>
    </row>
    <row r="7" spans="1:18" s="332" customFormat="1" ht="12">
      <c r="A7" s="576" t="s">
        <v>546</v>
      </c>
      <c r="B7" s="576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547</v>
      </c>
      <c r="B8" s="335" t="s">
        <v>548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549</v>
      </c>
      <c r="B9" s="338" t="s">
        <v>550</v>
      </c>
      <c r="C9" s="339" t="s">
        <v>551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552</v>
      </c>
      <c r="B10" s="338" t="s">
        <v>553</v>
      </c>
      <c r="C10" s="339" t="s">
        <v>554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555</v>
      </c>
      <c r="B11" s="338" t="s">
        <v>556</v>
      </c>
      <c r="C11" s="339" t="s">
        <v>557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558</v>
      </c>
      <c r="B12" s="338" t="s">
        <v>559</v>
      </c>
      <c r="C12" s="339" t="s">
        <v>560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561</v>
      </c>
      <c r="B13" s="338" t="s">
        <v>562</v>
      </c>
      <c r="C13" s="339" t="s">
        <v>563</v>
      </c>
      <c r="D13" s="340">
        <v>113</v>
      </c>
      <c r="E13" s="340"/>
      <c r="F13" s="340">
        <v>65</v>
      </c>
      <c r="G13" s="341">
        <f t="shared" si="2"/>
        <v>48</v>
      </c>
      <c r="H13" s="342"/>
      <c r="I13" s="342"/>
      <c r="J13" s="341">
        <f t="shared" si="3"/>
        <v>48</v>
      </c>
      <c r="K13" s="342">
        <v>85</v>
      </c>
      <c r="L13" s="342">
        <v>3</v>
      </c>
      <c r="M13" s="342">
        <v>40</v>
      </c>
      <c r="N13" s="341">
        <f t="shared" si="4"/>
        <v>48</v>
      </c>
      <c r="O13" s="342"/>
      <c r="P13" s="342"/>
      <c r="Q13" s="341">
        <f t="shared" si="0"/>
        <v>48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564</v>
      </c>
      <c r="B14" s="338" t="s">
        <v>565</v>
      </c>
      <c r="C14" s="339" t="s">
        <v>566</v>
      </c>
      <c r="D14" s="340">
        <v>167</v>
      </c>
      <c r="E14" s="340">
        <v>7</v>
      </c>
      <c r="F14" s="340">
        <v>4</v>
      </c>
      <c r="G14" s="341">
        <f t="shared" si="2"/>
        <v>170</v>
      </c>
      <c r="H14" s="342"/>
      <c r="I14" s="342"/>
      <c r="J14" s="341">
        <f t="shared" si="3"/>
        <v>170</v>
      </c>
      <c r="K14" s="342">
        <v>110</v>
      </c>
      <c r="L14" s="342">
        <v>30</v>
      </c>
      <c r="M14" s="342">
        <v>2</v>
      </c>
      <c r="N14" s="341">
        <f t="shared" si="4"/>
        <v>138</v>
      </c>
      <c r="O14" s="342"/>
      <c r="P14" s="342"/>
      <c r="Q14" s="341">
        <f t="shared" si="0"/>
        <v>138</v>
      </c>
      <c r="R14" s="341">
        <f t="shared" si="1"/>
        <v>32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567</v>
      </c>
      <c r="B15" s="345" t="s">
        <v>568</v>
      </c>
      <c r="C15" s="346" t="s">
        <v>569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570</v>
      </c>
      <c r="B16" s="351" t="s">
        <v>571</v>
      </c>
      <c r="C16" s="339" t="s">
        <v>572</v>
      </c>
      <c r="D16" s="340">
        <v>182</v>
      </c>
      <c r="E16" s="340">
        <v>1</v>
      </c>
      <c r="F16" s="340"/>
      <c r="G16" s="341">
        <f t="shared" si="2"/>
        <v>183</v>
      </c>
      <c r="H16" s="342"/>
      <c r="I16" s="342"/>
      <c r="J16" s="341">
        <f t="shared" si="3"/>
        <v>183</v>
      </c>
      <c r="K16" s="342">
        <v>156</v>
      </c>
      <c r="L16" s="342">
        <v>21</v>
      </c>
      <c r="M16" s="342"/>
      <c r="N16" s="341">
        <f t="shared" si="4"/>
        <v>177</v>
      </c>
      <c r="O16" s="342"/>
      <c r="P16" s="342"/>
      <c r="Q16" s="341">
        <f aca="true" t="shared" si="5" ref="Q16:Q25">N16+O16-P16</f>
        <v>177</v>
      </c>
      <c r="R16" s="341">
        <f aca="true" t="shared" si="6" ref="R16:R25">J16-Q16</f>
        <v>6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573</v>
      </c>
      <c r="C17" s="353" t="s">
        <v>574</v>
      </c>
      <c r="D17" s="354">
        <f>SUM(D9:D16)</f>
        <v>462</v>
      </c>
      <c r="E17" s="354">
        <f>SUM(E9:E16)</f>
        <v>8</v>
      </c>
      <c r="F17" s="354">
        <f>SUM(F9:F16)</f>
        <v>69</v>
      </c>
      <c r="G17" s="341">
        <f t="shared" si="2"/>
        <v>401</v>
      </c>
      <c r="H17" s="355">
        <f>SUM(H9:H16)</f>
        <v>0</v>
      </c>
      <c r="I17" s="355">
        <f>SUM(I9:I16)</f>
        <v>0</v>
      </c>
      <c r="J17" s="341">
        <f t="shared" si="3"/>
        <v>401</v>
      </c>
      <c r="K17" s="355">
        <f>SUM(K9:K16)</f>
        <v>351</v>
      </c>
      <c r="L17" s="355">
        <f>SUM(L9:L16)</f>
        <v>54</v>
      </c>
      <c r="M17" s="355">
        <f>SUM(M9:M16)</f>
        <v>42</v>
      </c>
      <c r="N17" s="341">
        <f t="shared" si="4"/>
        <v>363</v>
      </c>
      <c r="O17" s="355">
        <f>SUM(O9:O16)</f>
        <v>0</v>
      </c>
      <c r="P17" s="355">
        <f>SUM(P9:P16)</f>
        <v>0</v>
      </c>
      <c r="Q17" s="341">
        <f t="shared" si="5"/>
        <v>363</v>
      </c>
      <c r="R17" s="341">
        <f t="shared" si="6"/>
        <v>38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575</v>
      </c>
      <c r="B18" s="357" t="s">
        <v>576</v>
      </c>
      <c r="C18" s="353" t="s">
        <v>577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578</v>
      </c>
      <c r="B19" s="357" t="s">
        <v>579</v>
      </c>
      <c r="C19" s="353" t="s">
        <v>580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581</v>
      </c>
      <c r="B20" s="335" t="s">
        <v>582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549</v>
      </c>
      <c r="B21" s="338" t="s">
        <v>583</v>
      </c>
      <c r="C21" s="339" t="s">
        <v>584</v>
      </c>
      <c r="D21" s="340">
        <v>5688</v>
      </c>
      <c r="E21" s="340">
        <v>445</v>
      </c>
      <c r="F21" s="340"/>
      <c r="G21" s="341">
        <f t="shared" si="2"/>
        <v>6133</v>
      </c>
      <c r="H21" s="342">
        <v>2</v>
      </c>
      <c r="I21" s="342">
        <v>22</v>
      </c>
      <c r="J21" s="341">
        <f t="shared" si="3"/>
        <v>6113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6113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552</v>
      </c>
      <c r="B22" s="338" t="s">
        <v>585</v>
      </c>
      <c r="C22" s="339" t="s">
        <v>586</v>
      </c>
      <c r="D22" s="340">
        <v>705</v>
      </c>
      <c r="E22" s="340">
        <v>23</v>
      </c>
      <c r="F22" s="340">
        <v>5</v>
      </c>
      <c r="G22" s="341">
        <f t="shared" si="2"/>
        <v>723</v>
      </c>
      <c r="H22" s="342"/>
      <c r="I22" s="342"/>
      <c r="J22" s="341">
        <f t="shared" si="3"/>
        <v>723</v>
      </c>
      <c r="K22" s="342">
        <v>446</v>
      </c>
      <c r="L22" s="342">
        <v>91</v>
      </c>
      <c r="M22" s="342">
        <v>5</v>
      </c>
      <c r="N22" s="341">
        <f t="shared" si="4"/>
        <v>532</v>
      </c>
      <c r="O22" s="342"/>
      <c r="P22" s="342"/>
      <c r="Q22" s="341">
        <f t="shared" si="5"/>
        <v>532</v>
      </c>
      <c r="R22" s="341">
        <f t="shared" si="6"/>
        <v>191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555</v>
      </c>
      <c r="B23" s="345" t="s">
        <v>587</v>
      </c>
      <c r="C23" s="339" t="s">
        <v>588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558</v>
      </c>
      <c r="B24" s="363" t="s">
        <v>571</v>
      </c>
      <c r="C24" s="339" t="s">
        <v>589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590</v>
      </c>
      <c r="C25" s="364" t="s">
        <v>591</v>
      </c>
      <c r="D25" s="365">
        <f>SUM(D21:D24)</f>
        <v>6393</v>
      </c>
      <c r="E25" s="365">
        <f aca="true" t="shared" si="7" ref="E25:P25">SUM(E21:E24)</f>
        <v>468</v>
      </c>
      <c r="F25" s="365">
        <f t="shared" si="7"/>
        <v>5</v>
      </c>
      <c r="G25" s="366">
        <f t="shared" si="2"/>
        <v>6856</v>
      </c>
      <c r="H25" s="367">
        <f t="shared" si="7"/>
        <v>2</v>
      </c>
      <c r="I25" s="367">
        <f t="shared" si="7"/>
        <v>22</v>
      </c>
      <c r="J25" s="366">
        <f t="shared" si="3"/>
        <v>6836</v>
      </c>
      <c r="K25" s="367">
        <f t="shared" si="7"/>
        <v>446</v>
      </c>
      <c r="L25" s="367">
        <f t="shared" si="7"/>
        <v>91</v>
      </c>
      <c r="M25" s="367">
        <f t="shared" si="7"/>
        <v>5</v>
      </c>
      <c r="N25" s="366">
        <f t="shared" si="4"/>
        <v>532</v>
      </c>
      <c r="O25" s="367">
        <f t="shared" si="7"/>
        <v>0</v>
      </c>
      <c r="P25" s="367">
        <f t="shared" si="7"/>
        <v>0</v>
      </c>
      <c r="Q25" s="366">
        <f t="shared" si="5"/>
        <v>532</v>
      </c>
      <c r="R25" s="366">
        <f t="shared" si="6"/>
        <v>6304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592</v>
      </c>
      <c r="B26" s="368" t="s">
        <v>593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549</v>
      </c>
      <c r="B27" s="374" t="s">
        <v>594</v>
      </c>
      <c r="C27" s="375" t="s">
        <v>595</v>
      </c>
      <c r="D27" s="376">
        <f>SUM(D28:D31)</f>
        <v>4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4</v>
      </c>
      <c r="H27" s="378">
        <f t="shared" si="8"/>
        <v>0</v>
      </c>
      <c r="I27" s="378">
        <f t="shared" si="8"/>
        <v>0</v>
      </c>
      <c r="J27" s="377">
        <f t="shared" si="3"/>
        <v>4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4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596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597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598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599</v>
      </c>
      <c r="D31" s="340">
        <v>4</v>
      </c>
      <c r="E31" s="340"/>
      <c r="F31" s="340"/>
      <c r="G31" s="341">
        <f t="shared" si="2"/>
        <v>4</v>
      </c>
      <c r="H31" s="379"/>
      <c r="I31" s="379"/>
      <c r="J31" s="341">
        <f t="shared" si="3"/>
        <v>4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4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552</v>
      </c>
      <c r="B32" s="374" t="s">
        <v>600</v>
      </c>
      <c r="C32" s="339" t="s">
        <v>601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602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603</v>
      </c>
      <c r="C34" s="339" t="s">
        <v>604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605</v>
      </c>
      <c r="C35" s="339" t="s">
        <v>606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607</v>
      </c>
      <c r="C36" s="339" t="s">
        <v>608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555</v>
      </c>
      <c r="B37" s="381" t="s">
        <v>571</v>
      </c>
      <c r="C37" s="339" t="s">
        <v>609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610</v>
      </c>
      <c r="C38" s="353" t="s">
        <v>611</v>
      </c>
      <c r="D38" s="354">
        <f>D27+D32+D37</f>
        <v>4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4</v>
      </c>
      <c r="H38" s="355">
        <f t="shared" si="12"/>
        <v>0</v>
      </c>
      <c r="I38" s="355">
        <f t="shared" si="12"/>
        <v>0</v>
      </c>
      <c r="J38" s="341">
        <f t="shared" si="3"/>
        <v>4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4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612</v>
      </c>
      <c r="B39" s="356" t="s">
        <v>613</v>
      </c>
      <c r="C39" s="353" t="s">
        <v>614</v>
      </c>
      <c r="D39" s="382">
        <v>82</v>
      </c>
      <c r="E39" s="382"/>
      <c r="F39" s="382">
        <v>10</v>
      </c>
      <c r="G39" s="341">
        <f t="shared" si="2"/>
        <v>72</v>
      </c>
      <c r="H39" s="382"/>
      <c r="I39" s="382"/>
      <c r="J39" s="341">
        <f t="shared" si="3"/>
        <v>72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72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615</v>
      </c>
      <c r="C40" s="331" t="s">
        <v>616</v>
      </c>
      <c r="D40" s="385">
        <f>D17+D18+D19+D25+D38+D39</f>
        <v>6941</v>
      </c>
      <c r="E40" s="385">
        <f>E17+E18+E19+E25+E38+E39</f>
        <v>476</v>
      </c>
      <c r="F40" s="385">
        <f aca="true" t="shared" si="13" ref="F40:R40">F17+F18+F19+F25+F38+F39</f>
        <v>84</v>
      </c>
      <c r="G40" s="385">
        <f t="shared" si="13"/>
        <v>7333</v>
      </c>
      <c r="H40" s="385">
        <f t="shared" si="13"/>
        <v>2</v>
      </c>
      <c r="I40" s="385">
        <f t="shared" si="13"/>
        <v>22</v>
      </c>
      <c r="J40" s="385">
        <f t="shared" si="13"/>
        <v>7313</v>
      </c>
      <c r="K40" s="385">
        <f t="shared" si="13"/>
        <v>797</v>
      </c>
      <c r="L40" s="385">
        <f t="shared" si="13"/>
        <v>145</v>
      </c>
      <c r="M40" s="385">
        <f t="shared" si="13"/>
        <v>47</v>
      </c>
      <c r="N40" s="385">
        <f t="shared" si="13"/>
        <v>895</v>
      </c>
      <c r="O40" s="385">
        <f t="shared" si="13"/>
        <v>0</v>
      </c>
      <c r="P40" s="385">
        <f t="shared" si="13"/>
        <v>0</v>
      </c>
      <c r="Q40" s="385">
        <f t="shared" si="13"/>
        <v>895</v>
      </c>
      <c r="R40" s="385">
        <f t="shared" si="13"/>
        <v>6418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617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870</v>
      </c>
      <c r="C44" s="391"/>
      <c r="D44" s="392"/>
      <c r="E44" s="392"/>
      <c r="F44" s="392"/>
      <c r="G44" s="386"/>
      <c r="H44" s="584" t="s">
        <v>861</v>
      </c>
      <c r="I44" s="584"/>
      <c r="J44" s="584"/>
      <c r="K44" s="585"/>
      <c r="L44" s="585"/>
      <c r="M44" s="585"/>
      <c r="N44" s="585"/>
      <c r="O44" s="586" t="s">
        <v>868</v>
      </c>
      <c r="P44" s="586"/>
      <c r="Q44" s="586"/>
      <c r="R44" s="586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1" sqref="A1:IV16384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618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92">
        <f>'справка _1_БАЛАНС'!E5</f>
        <v>42004</v>
      </c>
      <c r="C4" s="592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619</v>
      </c>
      <c r="B5" s="409"/>
      <c r="C5" s="410"/>
      <c r="D5" s="343"/>
      <c r="E5" s="411" t="s">
        <v>620</v>
      </c>
    </row>
    <row r="6" spans="1:14" s="332" customFormat="1" ht="12">
      <c r="A6" s="412" t="s">
        <v>469</v>
      </c>
      <c r="B6" s="413" t="s">
        <v>9</v>
      </c>
      <c r="C6" s="414" t="s">
        <v>621</v>
      </c>
      <c r="D6" s="588" t="s">
        <v>622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623</v>
      </c>
      <c r="E7" s="420" t="s">
        <v>624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625</v>
      </c>
      <c r="B9" s="422" t="s">
        <v>626</v>
      </c>
      <c r="C9" s="423"/>
      <c r="D9" s="423"/>
      <c r="E9" s="424">
        <f>C9-D9</f>
        <v>0</v>
      </c>
      <c r="F9" s="425"/>
    </row>
    <row r="10" spans="1:6" ht="12">
      <c r="A10" s="421" t="s">
        <v>627</v>
      </c>
      <c r="B10" s="426"/>
      <c r="C10" s="427"/>
      <c r="D10" s="427"/>
      <c r="E10" s="424"/>
      <c r="F10" s="425"/>
    </row>
    <row r="11" spans="1:15" ht="12">
      <c r="A11" s="428" t="s">
        <v>628</v>
      </c>
      <c r="B11" s="429" t="s">
        <v>629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630</v>
      </c>
      <c r="B12" s="429" t="s">
        <v>631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632</v>
      </c>
      <c r="B13" s="429" t="s">
        <v>633</v>
      </c>
      <c r="C13" s="423"/>
      <c r="D13" s="423"/>
      <c r="E13" s="424">
        <f t="shared" si="0"/>
        <v>0</v>
      </c>
      <c r="F13" s="425"/>
    </row>
    <row r="14" spans="1:6" ht="13.5">
      <c r="A14" s="431" t="s">
        <v>634</v>
      </c>
      <c r="B14" s="429" t="s">
        <v>635</v>
      </c>
      <c r="C14" s="423"/>
      <c r="D14" s="423"/>
      <c r="E14" s="424">
        <f t="shared" si="0"/>
        <v>0</v>
      </c>
      <c r="F14" s="425"/>
    </row>
    <row r="15" spans="1:6" ht="12">
      <c r="A15" s="428" t="s">
        <v>636</v>
      </c>
      <c r="B15" s="429" t="s">
        <v>637</v>
      </c>
      <c r="C15" s="423"/>
      <c r="D15" s="423"/>
      <c r="E15" s="424">
        <f t="shared" si="0"/>
        <v>0</v>
      </c>
      <c r="F15" s="425"/>
    </row>
    <row r="16" spans="1:15" ht="12">
      <c r="A16" s="428" t="s">
        <v>638</v>
      </c>
      <c r="B16" s="429" t="s">
        <v>639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640</v>
      </c>
      <c r="B17" s="429" t="s">
        <v>641</v>
      </c>
      <c r="C17" s="423"/>
      <c r="D17" s="423"/>
      <c r="E17" s="424">
        <f t="shared" si="0"/>
        <v>0</v>
      </c>
      <c r="F17" s="425"/>
    </row>
    <row r="18" spans="1:6" ht="13.5">
      <c r="A18" s="431" t="s">
        <v>634</v>
      </c>
      <c r="B18" s="429" t="s">
        <v>642</v>
      </c>
      <c r="C18" s="423"/>
      <c r="D18" s="423"/>
      <c r="E18" s="424">
        <f t="shared" si="0"/>
        <v>0</v>
      </c>
      <c r="F18" s="425"/>
    </row>
    <row r="19" spans="1:15" ht="12">
      <c r="A19" s="432" t="s">
        <v>643</v>
      </c>
      <c r="B19" s="422" t="s">
        <v>644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645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646</v>
      </c>
      <c r="B21" s="422" t="s">
        <v>647</v>
      </c>
      <c r="C21" s="423">
        <v>11</v>
      </c>
      <c r="D21" s="423"/>
      <c r="E21" s="424">
        <f t="shared" si="0"/>
        <v>11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648</v>
      </c>
      <c r="B23" s="434"/>
      <c r="C23" s="430"/>
      <c r="D23" s="427"/>
      <c r="E23" s="424"/>
      <c r="F23" s="425"/>
    </row>
    <row r="24" spans="1:15" ht="12">
      <c r="A24" s="428" t="s">
        <v>649</v>
      </c>
      <c r="B24" s="429" t="s">
        <v>650</v>
      </c>
      <c r="C24" s="430">
        <f>SUM(C25:C27)</f>
        <v>203</v>
      </c>
      <c r="D24" s="430">
        <f>SUM(D25:D27)</f>
        <v>203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651</v>
      </c>
      <c r="B25" s="429" t="s">
        <v>652</v>
      </c>
      <c r="C25" s="423"/>
      <c r="D25" s="423"/>
      <c r="E25" s="424">
        <f t="shared" si="0"/>
        <v>0</v>
      </c>
      <c r="F25" s="425"/>
    </row>
    <row r="26" spans="1:6" ht="13.5">
      <c r="A26" s="431" t="s">
        <v>653</v>
      </c>
      <c r="B26" s="429" t="s">
        <v>654</v>
      </c>
      <c r="C26" s="423">
        <v>203</v>
      </c>
      <c r="D26" s="423">
        <v>203</v>
      </c>
      <c r="E26" s="424">
        <f t="shared" si="0"/>
        <v>0</v>
      </c>
      <c r="F26" s="425"/>
    </row>
    <row r="27" spans="1:6" ht="13.5">
      <c r="A27" s="431" t="s">
        <v>655</v>
      </c>
      <c r="B27" s="429" t="s">
        <v>656</v>
      </c>
      <c r="C27" s="423"/>
      <c r="D27" s="423"/>
      <c r="E27" s="424">
        <f t="shared" si="0"/>
        <v>0</v>
      </c>
      <c r="F27" s="425"/>
    </row>
    <row r="28" spans="1:6" ht="12">
      <c r="A28" s="428" t="s">
        <v>657</v>
      </c>
      <c r="B28" s="429" t="s">
        <v>658</v>
      </c>
      <c r="C28" s="423">
        <v>416</v>
      </c>
      <c r="D28" s="423">
        <v>416</v>
      </c>
      <c r="E28" s="424">
        <f t="shared" si="0"/>
        <v>0</v>
      </c>
      <c r="F28" s="425"/>
    </row>
    <row r="29" spans="1:6" ht="12">
      <c r="A29" s="428" t="s">
        <v>659</v>
      </c>
      <c r="B29" s="429" t="s">
        <v>660</v>
      </c>
      <c r="C29" s="423">
        <v>2</v>
      </c>
      <c r="D29" s="423">
        <v>2</v>
      </c>
      <c r="E29" s="424">
        <f t="shared" si="0"/>
        <v>0</v>
      </c>
      <c r="F29" s="425"/>
    </row>
    <row r="30" spans="1:6" ht="12">
      <c r="A30" s="428" t="s">
        <v>661</v>
      </c>
      <c r="B30" s="429" t="s">
        <v>662</v>
      </c>
      <c r="C30" s="423"/>
      <c r="D30" s="423"/>
      <c r="E30" s="424">
        <f t="shared" si="0"/>
        <v>0</v>
      </c>
      <c r="F30" s="425"/>
    </row>
    <row r="31" spans="1:6" ht="12">
      <c r="A31" s="428" t="s">
        <v>663</v>
      </c>
      <c r="B31" s="429" t="s">
        <v>664</v>
      </c>
      <c r="C31" s="423">
        <v>14</v>
      </c>
      <c r="D31" s="423">
        <v>14</v>
      </c>
      <c r="E31" s="424">
        <f t="shared" si="0"/>
        <v>0</v>
      </c>
      <c r="F31" s="425"/>
    </row>
    <row r="32" spans="1:6" ht="12">
      <c r="A32" s="428" t="s">
        <v>665</v>
      </c>
      <c r="B32" s="429" t="s">
        <v>666</v>
      </c>
      <c r="C32" s="423"/>
      <c r="D32" s="423"/>
      <c r="E32" s="424">
        <f t="shared" si="0"/>
        <v>0</v>
      </c>
      <c r="F32" s="425"/>
    </row>
    <row r="33" spans="1:15" ht="12">
      <c r="A33" s="428" t="s">
        <v>667</v>
      </c>
      <c r="B33" s="429" t="s">
        <v>668</v>
      </c>
      <c r="C33" s="435">
        <f>SUM(C34:C37)</f>
        <v>0</v>
      </c>
      <c r="D33" s="435">
        <f>SUM(D34:D37)</f>
        <v>0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669</v>
      </c>
      <c r="B34" s="429" t="s">
        <v>670</v>
      </c>
      <c r="C34" s="423"/>
      <c r="D34" s="423"/>
      <c r="E34" s="424">
        <f t="shared" si="0"/>
        <v>0</v>
      </c>
      <c r="F34" s="425"/>
    </row>
    <row r="35" spans="1:6" ht="13.5">
      <c r="A35" s="431" t="s">
        <v>671</v>
      </c>
      <c r="B35" s="429" t="s">
        <v>672</v>
      </c>
      <c r="C35" s="423"/>
      <c r="D35" s="423"/>
      <c r="E35" s="424">
        <f t="shared" si="0"/>
        <v>0</v>
      </c>
      <c r="F35" s="425"/>
    </row>
    <row r="36" spans="1:6" ht="13.5">
      <c r="A36" s="431" t="s">
        <v>673</v>
      </c>
      <c r="B36" s="429" t="s">
        <v>674</v>
      </c>
      <c r="C36" s="423"/>
      <c r="D36" s="423"/>
      <c r="E36" s="424">
        <f t="shared" si="0"/>
        <v>0</v>
      </c>
      <c r="F36" s="425"/>
    </row>
    <row r="37" spans="1:6" ht="13.5">
      <c r="A37" s="431" t="s">
        <v>675</v>
      </c>
      <c r="B37" s="429" t="s">
        <v>676</v>
      </c>
      <c r="C37" s="423"/>
      <c r="D37" s="423"/>
      <c r="E37" s="424">
        <f t="shared" si="0"/>
        <v>0</v>
      </c>
      <c r="F37" s="425"/>
    </row>
    <row r="38" spans="1:15" ht="12">
      <c r="A38" s="428" t="s">
        <v>677</v>
      </c>
      <c r="B38" s="429" t="s">
        <v>678</v>
      </c>
      <c r="C38" s="430">
        <f>SUM(C39:C42)</f>
        <v>75</v>
      </c>
      <c r="D38" s="435">
        <f>SUM(D39:D42)</f>
        <v>75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679</v>
      </c>
      <c r="B39" s="429" t="s">
        <v>680</v>
      </c>
      <c r="C39" s="423"/>
      <c r="D39" s="423"/>
      <c r="E39" s="424">
        <f t="shared" si="0"/>
        <v>0</v>
      </c>
      <c r="F39" s="425"/>
    </row>
    <row r="40" spans="1:6" ht="13.5">
      <c r="A40" s="431" t="s">
        <v>681</v>
      </c>
      <c r="B40" s="429" t="s">
        <v>682</v>
      </c>
      <c r="C40" s="423"/>
      <c r="D40" s="423"/>
      <c r="E40" s="424">
        <f t="shared" si="0"/>
        <v>0</v>
      </c>
      <c r="F40" s="425"/>
    </row>
    <row r="41" spans="1:6" ht="13.5">
      <c r="A41" s="431" t="s">
        <v>683</v>
      </c>
      <c r="B41" s="429" t="s">
        <v>684</v>
      </c>
      <c r="C41" s="423"/>
      <c r="D41" s="423"/>
      <c r="E41" s="424">
        <f t="shared" si="0"/>
        <v>0</v>
      </c>
      <c r="F41" s="425"/>
    </row>
    <row r="42" spans="1:6" ht="13.5">
      <c r="A42" s="431" t="s">
        <v>685</v>
      </c>
      <c r="B42" s="429" t="s">
        <v>686</v>
      </c>
      <c r="C42" s="423">
        <v>75</v>
      </c>
      <c r="D42" s="423">
        <v>75</v>
      </c>
      <c r="E42" s="424">
        <f t="shared" si="0"/>
        <v>0</v>
      </c>
      <c r="F42" s="425"/>
    </row>
    <row r="43" spans="1:15" ht="12">
      <c r="A43" s="432" t="s">
        <v>687</v>
      </c>
      <c r="B43" s="422" t="s">
        <v>688</v>
      </c>
      <c r="C43" s="427">
        <f>C24+C28+C29+C31+C30+C32+C33+C38</f>
        <v>710</v>
      </c>
      <c r="D43" s="427">
        <f>D24+D28+D29+D31+D30+D32+D33+D38</f>
        <v>710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689</v>
      </c>
      <c r="B44" s="426" t="s">
        <v>690</v>
      </c>
      <c r="C44" s="437">
        <f>C43+C21+C19+C9</f>
        <v>721</v>
      </c>
      <c r="D44" s="437">
        <f>D43+D21+D19+D9</f>
        <v>710</v>
      </c>
      <c r="E44" s="433">
        <f>E43+E21+E19+E9</f>
        <v>11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691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692</v>
      </c>
      <c r="D48" s="588" t="s">
        <v>693</v>
      </c>
      <c r="E48" s="588"/>
      <c r="F48" s="415" t="s">
        <v>694</v>
      </c>
    </row>
    <row r="49" spans="1:6" s="332" customFormat="1" ht="13.5">
      <c r="A49" s="412"/>
      <c r="B49" s="418"/>
      <c r="C49" s="443"/>
      <c r="D49" s="419" t="s">
        <v>623</v>
      </c>
      <c r="E49" s="419" t="s">
        <v>624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695</v>
      </c>
      <c r="B51" s="434"/>
      <c r="C51" s="437"/>
      <c r="D51" s="437"/>
      <c r="E51" s="437"/>
      <c r="F51" s="445"/>
    </row>
    <row r="52" spans="1:16" ht="24">
      <c r="A52" s="428" t="s">
        <v>696</v>
      </c>
      <c r="B52" s="429" t="s">
        <v>697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698</v>
      </c>
      <c r="B53" s="429" t="s">
        <v>699</v>
      </c>
      <c r="C53" s="423"/>
      <c r="D53" s="423"/>
      <c r="E53" s="430">
        <f>C53-D53</f>
        <v>0</v>
      </c>
      <c r="F53" s="423"/>
    </row>
    <row r="54" spans="1:6" ht="13.5">
      <c r="A54" s="431" t="s">
        <v>700</v>
      </c>
      <c r="B54" s="429" t="s">
        <v>701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685</v>
      </c>
      <c r="B55" s="429" t="s">
        <v>702</v>
      </c>
      <c r="C55" s="423"/>
      <c r="D55" s="423"/>
      <c r="E55" s="430">
        <f t="shared" si="1"/>
        <v>0</v>
      </c>
      <c r="F55" s="423"/>
    </row>
    <row r="56" spans="1:16" ht="24">
      <c r="A56" s="428" t="s">
        <v>703</v>
      </c>
      <c r="B56" s="429" t="s">
        <v>704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705</v>
      </c>
      <c r="B57" s="429" t="s">
        <v>706</v>
      </c>
      <c r="C57" s="423"/>
      <c r="D57" s="423"/>
      <c r="E57" s="430">
        <f t="shared" si="1"/>
        <v>0</v>
      </c>
      <c r="F57" s="423"/>
    </row>
    <row r="58" spans="1:6" ht="13.5">
      <c r="A58" s="446" t="s">
        <v>707</v>
      </c>
      <c r="B58" s="429" t="s">
        <v>708</v>
      </c>
      <c r="C58" s="447"/>
      <c r="D58" s="447"/>
      <c r="E58" s="430">
        <f t="shared" si="1"/>
        <v>0</v>
      </c>
      <c r="F58" s="447"/>
    </row>
    <row r="59" spans="1:6" ht="13.5">
      <c r="A59" s="446" t="s">
        <v>709</v>
      </c>
      <c r="B59" s="429" t="s">
        <v>710</v>
      </c>
      <c r="C59" s="423"/>
      <c r="D59" s="423"/>
      <c r="E59" s="430">
        <f t="shared" si="1"/>
        <v>0</v>
      </c>
      <c r="F59" s="423"/>
    </row>
    <row r="60" spans="1:6" ht="13.5">
      <c r="A60" s="446" t="s">
        <v>707</v>
      </c>
      <c r="B60" s="429" t="s">
        <v>711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712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713</v>
      </c>
      <c r="C62" s="423"/>
      <c r="D62" s="423"/>
      <c r="E62" s="430">
        <f t="shared" si="1"/>
        <v>0</v>
      </c>
      <c r="F62" s="448"/>
    </row>
    <row r="63" spans="1:6" ht="12">
      <c r="A63" s="428" t="s">
        <v>714</v>
      </c>
      <c r="B63" s="429" t="s">
        <v>715</v>
      </c>
      <c r="C63" s="423"/>
      <c r="D63" s="423"/>
      <c r="E63" s="430">
        <f t="shared" si="1"/>
        <v>0</v>
      </c>
      <c r="F63" s="448"/>
    </row>
    <row r="64" spans="1:6" ht="12">
      <c r="A64" s="428" t="s">
        <v>716</v>
      </c>
      <c r="B64" s="429" t="s">
        <v>717</v>
      </c>
      <c r="C64" s="423"/>
      <c r="D64" s="423"/>
      <c r="E64" s="430">
        <f t="shared" si="1"/>
        <v>0</v>
      </c>
      <c r="F64" s="448"/>
    </row>
    <row r="65" spans="1:6" ht="13.5">
      <c r="A65" s="431" t="s">
        <v>718</v>
      </c>
      <c r="B65" s="429" t="s">
        <v>719</v>
      </c>
      <c r="C65" s="447"/>
      <c r="D65" s="447"/>
      <c r="E65" s="430">
        <f t="shared" si="1"/>
        <v>0</v>
      </c>
      <c r="F65" s="449"/>
    </row>
    <row r="66" spans="1:16" ht="12">
      <c r="A66" s="432" t="s">
        <v>720</v>
      </c>
      <c r="B66" s="422" t="s">
        <v>721</v>
      </c>
      <c r="C66" s="437">
        <f>C52+C56+C61+C62+C63+C64</f>
        <v>0</v>
      </c>
      <c r="D66" s="437">
        <f>D52+D56+D61+D62+D63+D64</f>
        <v>0</v>
      </c>
      <c r="E66" s="430">
        <f t="shared" si="1"/>
        <v>0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722</v>
      </c>
      <c r="B67" s="426"/>
      <c r="C67" s="427"/>
      <c r="D67" s="427"/>
      <c r="E67" s="430"/>
      <c r="F67" s="450"/>
    </row>
    <row r="68" spans="1:6" ht="12">
      <c r="A68" s="428" t="s">
        <v>723</v>
      </c>
      <c r="B68" s="451" t="s">
        <v>724</v>
      </c>
      <c r="C68" s="423">
        <v>11</v>
      </c>
      <c r="D68" s="423"/>
      <c r="E68" s="430">
        <f t="shared" si="1"/>
        <v>11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725</v>
      </c>
      <c r="B70" s="434"/>
      <c r="C70" s="427"/>
      <c r="D70" s="427"/>
      <c r="E70" s="430"/>
      <c r="F70" s="450"/>
    </row>
    <row r="71" spans="1:16" ht="24">
      <c r="A71" s="428" t="s">
        <v>696</v>
      </c>
      <c r="B71" s="429" t="s">
        <v>726</v>
      </c>
      <c r="C71" s="435">
        <f>SUM(C72:C74)</f>
        <v>0</v>
      </c>
      <c r="D71" s="435">
        <f>SUM(D72:D74)</f>
        <v>0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727</v>
      </c>
      <c r="B72" s="429" t="s">
        <v>728</v>
      </c>
      <c r="C72" s="423"/>
      <c r="D72" s="423"/>
      <c r="E72" s="430">
        <f t="shared" si="1"/>
        <v>0</v>
      </c>
      <c r="F72" s="448"/>
    </row>
    <row r="73" spans="1:6" ht="13.5">
      <c r="A73" s="431" t="s">
        <v>729</v>
      </c>
      <c r="B73" s="429" t="s">
        <v>730</v>
      </c>
      <c r="C73" s="423"/>
      <c r="D73" s="423"/>
      <c r="E73" s="430">
        <f t="shared" si="1"/>
        <v>0</v>
      </c>
      <c r="F73" s="448"/>
    </row>
    <row r="74" spans="1:6" ht="12">
      <c r="A74" s="428" t="s">
        <v>731</v>
      </c>
      <c r="B74" s="429" t="s">
        <v>732</v>
      </c>
      <c r="C74" s="423"/>
      <c r="D74" s="423"/>
      <c r="E74" s="430">
        <f t="shared" si="1"/>
        <v>0</v>
      </c>
      <c r="F74" s="448"/>
    </row>
    <row r="75" spans="1:16" ht="24">
      <c r="A75" s="428" t="s">
        <v>703</v>
      </c>
      <c r="B75" s="429" t="s">
        <v>733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734</v>
      </c>
      <c r="B76" s="429" t="s">
        <v>735</v>
      </c>
      <c r="C76" s="423"/>
      <c r="D76" s="423"/>
      <c r="E76" s="430">
        <f t="shared" si="1"/>
        <v>0</v>
      </c>
      <c r="F76" s="423"/>
    </row>
    <row r="77" spans="1:6" ht="13.5">
      <c r="A77" s="431" t="s">
        <v>736</v>
      </c>
      <c r="B77" s="429" t="s">
        <v>737</v>
      </c>
      <c r="C77" s="447"/>
      <c r="D77" s="447"/>
      <c r="E77" s="430">
        <f t="shared" si="1"/>
        <v>0</v>
      </c>
      <c r="F77" s="447"/>
    </row>
    <row r="78" spans="1:6" ht="13.5">
      <c r="A78" s="431" t="s">
        <v>738</v>
      </c>
      <c r="B78" s="429" t="s">
        <v>739</v>
      </c>
      <c r="C78" s="423"/>
      <c r="D78" s="423"/>
      <c r="E78" s="430">
        <f t="shared" si="1"/>
        <v>0</v>
      </c>
      <c r="F78" s="423"/>
    </row>
    <row r="79" spans="1:6" ht="13.5">
      <c r="A79" s="431" t="s">
        <v>707</v>
      </c>
      <c r="B79" s="429" t="s">
        <v>740</v>
      </c>
      <c r="C79" s="447"/>
      <c r="D79" s="447"/>
      <c r="E79" s="430">
        <f t="shared" si="1"/>
        <v>0</v>
      </c>
      <c r="F79" s="447"/>
    </row>
    <row r="80" spans="1:16" ht="12">
      <c r="A80" s="428" t="s">
        <v>741</v>
      </c>
      <c r="B80" s="429" t="s">
        <v>742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743</v>
      </c>
      <c r="B81" s="429" t="s">
        <v>744</v>
      </c>
      <c r="C81" s="423"/>
      <c r="D81" s="423"/>
      <c r="E81" s="430">
        <f t="shared" si="1"/>
        <v>0</v>
      </c>
      <c r="F81" s="423"/>
    </row>
    <row r="82" spans="1:6" ht="13.5">
      <c r="A82" s="431" t="s">
        <v>745</v>
      </c>
      <c r="B82" s="429" t="s">
        <v>746</v>
      </c>
      <c r="C82" s="423"/>
      <c r="D82" s="423"/>
      <c r="E82" s="430">
        <f t="shared" si="1"/>
        <v>0</v>
      </c>
      <c r="F82" s="423"/>
    </row>
    <row r="83" spans="1:6" ht="25.5">
      <c r="A83" s="431" t="s">
        <v>747</v>
      </c>
      <c r="B83" s="429" t="s">
        <v>748</v>
      </c>
      <c r="C83" s="423"/>
      <c r="D83" s="423"/>
      <c r="E83" s="430">
        <f t="shared" si="1"/>
        <v>0</v>
      </c>
      <c r="F83" s="423"/>
    </row>
    <row r="84" spans="1:6" ht="13.5">
      <c r="A84" s="431" t="s">
        <v>749</v>
      </c>
      <c r="B84" s="429" t="s">
        <v>750</v>
      </c>
      <c r="C84" s="423"/>
      <c r="D84" s="423"/>
      <c r="E84" s="430">
        <f t="shared" si="1"/>
        <v>0</v>
      </c>
      <c r="F84" s="423"/>
    </row>
    <row r="85" spans="1:16" ht="12">
      <c r="A85" s="428" t="s">
        <v>751</v>
      </c>
      <c r="B85" s="429" t="s">
        <v>752</v>
      </c>
      <c r="C85" s="427">
        <f>SUM(C86:C90)+C94</f>
        <v>341</v>
      </c>
      <c r="D85" s="427">
        <f>SUM(D86:D90)+D94</f>
        <v>341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753</v>
      </c>
      <c r="B86" s="429" t="s">
        <v>754</v>
      </c>
      <c r="C86" s="423"/>
      <c r="D86" s="423"/>
      <c r="E86" s="430">
        <f t="shared" si="1"/>
        <v>0</v>
      </c>
      <c r="F86" s="423"/>
    </row>
    <row r="87" spans="1:6" ht="12">
      <c r="A87" s="428" t="s">
        <v>755</v>
      </c>
      <c r="B87" s="429" t="s">
        <v>756</v>
      </c>
      <c r="C87" s="423">
        <v>75</v>
      </c>
      <c r="D87" s="423">
        <v>75</v>
      </c>
      <c r="E87" s="430">
        <f t="shared" si="1"/>
        <v>0</v>
      </c>
      <c r="F87" s="423"/>
    </row>
    <row r="88" spans="1:6" ht="12">
      <c r="A88" s="428" t="s">
        <v>757</v>
      </c>
      <c r="B88" s="429" t="s">
        <v>758</v>
      </c>
      <c r="C88" s="423">
        <v>43</v>
      </c>
      <c r="D88" s="423">
        <v>43</v>
      </c>
      <c r="E88" s="430">
        <f t="shared" si="1"/>
        <v>0</v>
      </c>
      <c r="F88" s="423"/>
    </row>
    <row r="89" spans="1:6" ht="12">
      <c r="A89" s="428" t="s">
        <v>759</v>
      </c>
      <c r="B89" s="429" t="s">
        <v>760</v>
      </c>
      <c r="C89" s="423">
        <v>123</v>
      </c>
      <c r="D89" s="423">
        <v>123</v>
      </c>
      <c r="E89" s="430">
        <f t="shared" si="1"/>
        <v>0</v>
      </c>
      <c r="F89" s="423"/>
    </row>
    <row r="90" spans="1:16" ht="12">
      <c r="A90" s="428" t="s">
        <v>761</v>
      </c>
      <c r="B90" s="429" t="s">
        <v>762</v>
      </c>
      <c r="C90" s="437">
        <f>SUM(C91:C93)</f>
        <v>66</v>
      </c>
      <c r="D90" s="437">
        <f>SUM(D91:D93)</f>
        <v>66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763</v>
      </c>
      <c r="B91" s="429" t="s">
        <v>764</v>
      </c>
      <c r="C91" s="423">
        <v>1</v>
      </c>
      <c r="D91" s="423">
        <v>1</v>
      </c>
      <c r="E91" s="430">
        <f t="shared" si="1"/>
        <v>0</v>
      </c>
      <c r="F91" s="423"/>
    </row>
    <row r="92" spans="1:6" ht="13.5">
      <c r="A92" s="431" t="s">
        <v>671</v>
      </c>
      <c r="B92" s="429" t="s">
        <v>765</v>
      </c>
      <c r="C92" s="423">
        <v>53</v>
      </c>
      <c r="D92" s="423">
        <v>53</v>
      </c>
      <c r="E92" s="430">
        <f t="shared" si="1"/>
        <v>0</v>
      </c>
      <c r="F92" s="423"/>
    </row>
    <row r="93" spans="1:6" ht="13.5">
      <c r="A93" s="431" t="s">
        <v>675</v>
      </c>
      <c r="B93" s="429" t="s">
        <v>766</v>
      </c>
      <c r="C93" s="423">
        <v>12</v>
      </c>
      <c r="D93" s="423">
        <v>12</v>
      </c>
      <c r="E93" s="430">
        <f t="shared" si="1"/>
        <v>0</v>
      </c>
      <c r="F93" s="423"/>
    </row>
    <row r="94" spans="1:6" ht="12">
      <c r="A94" s="428" t="s">
        <v>767</v>
      </c>
      <c r="B94" s="429" t="s">
        <v>768</v>
      </c>
      <c r="C94" s="423">
        <v>34</v>
      </c>
      <c r="D94" s="423">
        <v>34</v>
      </c>
      <c r="E94" s="430">
        <f t="shared" si="1"/>
        <v>0</v>
      </c>
      <c r="F94" s="423"/>
    </row>
    <row r="95" spans="1:6" ht="12">
      <c r="A95" s="428" t="s">
        <v>769</v>
      </c>
      <c r="B95" s="429" t="s">
        <v>770</v>
      </c>
      <c r="C95" s="423">
        <v>62</v>
      </c>
      <c r="D95" s="423">
        <v>62</v>
      </c>
      <c r="E95" s="430">
        <f t="shared" si="1"/>
        <v>0</v>
      </c>
      <c r="F95" s="448"/>
    </row>
    <row r="96" spans="1:16" ht="12">
      <c r="A96" s="432" t="s">
        <v>771</v>
      </c>
      <c r="B96" s="451" t="s">
        <v>772</v>
      </c>
      <c r="C96" s="427">
        <f>C85+C80+C75+C71+C95</f>
        <v>403</v>
      </c>
      <c r="D96" s="427">
        <f>D85+D80+D75+D71+D95</f>
        <v>403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773</v>
      </c>
      <c r="B97" s="426" t="s">
        <v>774</v>
      </c>
      <c r="C97" s="427">
        <f>C96+C68+C66</f>
        <v>414</v>
      </c>
      <c r="D97" s="427">
        <f>D96+D68+D66</f>
        <v>403</v>
      </c>
      <c r="E97" s="427">
        <f>E96+E68+E66</f>
        <v>11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775</v>
      </c>
      <c r="B99" s="395"/>
      <c r="C99" s="453"/>
      <c r="D99" s="453"/>
      <c r="E99" s="453"/>
      <c r="F99" s="455" t="s">
        <v>530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776</v>
      </c>
      <c r="D100" s="415" t="s">
        <v>777</v>
      </c>
      <c r="E100" s="415" t="s">
        <v>778</v>
      </c>
      <c r="F100" s="415" t="s">
        <v>779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780</v>
      </c>
      <c r="B102" s="429" t="s">
        <v>781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782</v>
      </c>
      <c r="B103" s="429" t="s">
        <v>783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784</v>
      </c>
      <c r="B104" s="429" t="s">
        <v>785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786</v>
      </c>
      <c r="B105" s="426" t="s">
        <v>787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788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789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873</v>
      </c>
      <c r="B109" s="587"/>
      <c r="C109" s="587" t="s">
        <v>861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868</v>
      </c>
      <c r="D111" s="587"/>
      <c r="E111" s="587"/>
      <c r="F111" s="587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600" verticalDpi="6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790</v>
      </c>
      <c r="F2" s="469"/>
      <c r="G2" s="469"/>
      <c r="H2" s="467"/>
      <c r="I2" s="467"/>
    </row>
    <row r="3" spans="1:9" ht="12">
      <c r="A3" s="467"/>
      <c r="B3" s="468"/>
      <c r="C3" s="593" t="s">
        <v>791</v>
      </c>
      <c r="D3" s="593"/>
      <c r="E3" s="593"/>
      <c r="F3" s="593"/>
      <c r="G3" s="593"/>
      <c r="H3" s="467"/>
      <c r="I3" s="467"/>
    </row>
    <row r="4" spans="1:9" ht="15" customHeight="1">
      <c r="A4" s="471" t="s">
        <v>389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2</v>
      </c>
      <c r="H4" s="595"/>
      <c r="I4" s="472">
        <f>'справка _1_БАЛАНС'!H3</f>
        <v>130277328</v>
      </c>
    </row>
    <row r="5" spans="1:9" ht="15">
      <c r="A5" s="473" t="s">
        <v>6</v>
      </c>
      <c r="B5" s="596">
        <f>'справка _1_БАЛАНС'!E5</f>
        <v>42004</v>
      </c>
      <c r="C5" s="596"/>
      <c r="D5" s="596"/>
      <c r="E5" s="596"/>
      <c r="F5" s="596"/>
      <c r="G5" s="597" t="s">
        <v>5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792</v>
      </c>
    </row>
    <row r="7" spans="1:9" s="478" customFormat="1" ht="12">
      <c r="A7" s="475" t="s">
        <v>469</v>
      </c>
      <c r="B7" s="476"/>
      <c r="C7" s="599" t="s">
        <v>793</v>
      </c>
      <c r="D7" s="599"/>
      <c r="E7" s="599"/>
      <c r="F7" s="599" t="s">
        <v>794</v>
      </c>
      <c r="G7" s="599"/>
      <c r="H7" s="599"/>
      <c r="I7" s="599"/>
    </row>
    <row r="8" spans="1:9" s="478" customFormat="1" ht="21.75" customHeight="1">
      <c r="A8" s="475"/>
      <c r="B8" s="479" t="s">
        <v>9</v>
      </c>
      <c r="C8" s="480" t="s">
        <v>795</v>
      </c>
      <c r="D8" s="480" t="s">
        <v>796</v>
      </c>
      <c r="E8" s="480" t="s">
        <v>797</v>
      </c>
      <c r="F8" s="481" t="s">
        <v>798</v>
      </c>
      <c r="G8" s="600" t="s">
        <v>799</v>
      </c>
      <c r="H8" s="600"/>
      <c r="I8" s="482" t="s">
        <v>800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541</v>
      </c>
      <c r="H9" s="477" t="s">
        <v>542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801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802</v>
      </c>
      <c r="B12" s="492" t="s">
        <v>803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804</v>
      </c>
      <c r="B13" s="492" t="s">
        <v>805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605</v>
      </c>
      <c r="B14" s="492" t="s">
        <v>806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807</v>
      </c>
      <c r="B15" s="492" t="s">
        <v>808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809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573</v>
      </c>
      <c r="B17" s="498" t="s">
        <v>810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811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802</v>
      </c>
      <c r="B19" s="492" t="s">
        <v>812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813</v>
      </c>
      <c r="B20" s="492" t="s">
        <v>814</v>
      </c>
      <c r="C20" s="494">
        <v>17329</v>
      </c>
      <c r="D20" s="494"/>
      <c r="E20" s="494"/>
      <c r="F20" s="494">
        <v>17329</v>
      </c>
      <c r="G20" s="494"/>
      <c r="H20" s="494"/>
      <c r="I20" s="495">
        <f t="shared" si="0"/>
        <v>17329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815</v>
      </c>
      <c r="B21" s="492" t="s">
        <v>816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817</v>
      </c>
      <c r="B22" s="492" t="s">
        <v>818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819</v>
      </c>
      <c r="B23" s="492" t="s">
        <v>820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821</v>
      </c>
      <c r="B24" s="492" t="s">
        <v>822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823</v>
      </c>
      <c r="B25" s="503" t="s">
        <v>824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825</v>
      </c>
      <c r="B26" s="498" t="s">
        <v>826</v>
      </c>
      <c r="C26" s="485">
        <f aca="true" t="shared" si="2" ref="C26:H26">SUM(C19:C25)</f>
        <v>17329</v>
      </c>
      <c r="D26" s="485">
        <f t="shared" si="2"/>
        <v>0</v>
      </c>
      <c r="E26" s="485">
        <f t="shared" si="2"/>
        <v>0</v>
      </c>
      <c r="F26" s="485">
        <f t="shared" si="2"/>
        <v>17329</v>
      </c>
      <c r="G26" s="485">
        <f t="shared" si="2"/>
        <v>0</v>
      </c>
      <c r="H26" s="485">
        <f t="shared" si="2"/>
        <v>0</v>
      </c>
      <c r="I26" s="495">
        <f t="shared" si="0"/>
        <v>17329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827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872</v>
      </c>
      <c r="B30" s="602"/>
      <c r="C30" s="602"/>
      <c r="D30" s="509" t="s">
        <v>828</v>
      </c>
      <c r="E30" s="603" t="s">
        <v>860</v>
      </c>
      <c r="F30" s="603"/>
      <c r="G30" s="603"/>
      <c r="H30" s="510" t="s">
        <v>387</v>
      </c>
      <c r="I30" s="598" t="s">
        <v>867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43">
      <selection activeCell="A167" sqref="A167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829</v>
      </c>
      <c r="B2" s="605"/>
      <c r="C2" s="605"/>
      <c r="D2" s="605"/>
      <c r="E2" s="605"/>
      <c r="F2" s="605"/>
    </row>
    <row r="3" spans="1:6" ht="12.75" customHeight="1">
      <c r="A3" s="605" t="s">
        <v>830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831</v>
      </c>
      <c r="B6" s="607">
        <f>'справка _1_БАЛАНС'!E5</f>
        <v>42004</v>
      </c>
      <c r="C6" s="607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832</v>
      </c>
      <c r="B8" s="530" t="s">
        <v>9</v>
      </c>
      <c r="C8" s="531" t="s">
        <v>833</v>
      </c>
      <c r="D8" s="531" t="s">
        <v>834</v>
      </c>
      <c r="E8" s="531" t="s">
        <v>835</v>
      </c>
      <c r="F8" s="531" t="s">
        <v>836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837</v>
      </c>
      <c r="B10" s="535"/>
      <c r="C10" s="536"/>
      <c r="D10" s="536"/>
      <c r="E10" s="536"/>
      <c r="F10" s="536"/>
    </row>
    <row r="11" spans="1:6" ht="18" customHeight="1">
      <c r="A11" s="537" t="s">
        <v>838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840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555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558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573</v>
      </c>
      <c r="B27" s="542" t="s">
        <v>841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842</v>
      </c>
      <c r="B28" s="545"/>
      <c r="C28" s="536"/>
      <c r="D28" s="536"/>
      <c r="E28" s="536"/>
      <c r="F28" s="543"/>
    </row>
    <row r="29" spans="1:6" ht="12.75">
      <c r="A29" s="537" t="s">
        <v>549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552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555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558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825</v>
      </c>
      <c r="B44" s="542" t="s">
        <v>843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844</v>
      </c>
      <c r="B45" s="545"/>
      <c r="C45" s="536"/>
      <c r="D45" s="536"/>
      <c r="E45" s="536"/>
      <c r="F45" s="543"/>
    </row>
    <row r="46" spans="1:6" ht="12.75">
      <c r="A46" s="537"/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552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555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558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845</v>
      </c>
      <c r="B61" s="542" t="s">
        <v>846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847</v>
      </c>
      <c r="B62" s="545"/>
      <c r="C62" s="536"/>
      <c r="D62" s="536"/>
      <c r="E62" s="536"/>
      <c r="F62" s="543"/>
    </row>
    <row r="63" spans="1:6" ht="12.75">
      <c r="A63" s="537" t="s">
        <v>863</v>
      </c>
      <c r="B63" s="545"/>
      <c r="C63" s="539"/>
      <c r="D63" s="539">
        <v>49</v>
      </c>
      <c r="E63" s="539"/>
      <c r="F63" s="540">
        <f>C63-E63</f>
        <v>0</v>
      </c>
    </row>
    <row r="64" spans="1:6" ht="12.75">
      <c r="A64" s="537" t="s">
        <v>866</v>
      </c>
      <c r="B64" s="545"/>
      <c r="C64" s="539">
        <v>4</v>
      </c>
      <c r="D64" s="539">
        <v>49</v>
      </c>
      <c r="E64" s="539"/>
      <c r="F64" s="540">
        <f aca="true" t="shared" si="3" ref="F64:F77">C64-E64</f>
        <v>4</v>
      </c>
    </row>
    <row r="65" spans="1:6" ht="12.75">
      <c r="A65" s="537" t="s">
        <v>555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558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590</v>
      </c>
      <c r="B78" s="542" t="s">
        <v>848</v>
      </c>
      <c r="C78" s="536">
        <f>SUM(C63:C77)</f>
        <v>4</v>
      </c>
      <c r="D78" s="536"/>
      <c r="E78" s="536">
        <f>SUM(E63:E77)</f>
        <v>0</v>
      </c>
      <c r="F78" s="543">
        <f>SUM(F63:F77)</f>
        <v>4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849</v>
      </c>
      <c r="B79" s="542" t="s">
        <v>850</v>
      </c>
      <c r="C79" s="536">
        <f>C78+C61+C44+C27</f>
        <v>4</v>
      </c>
      <c r="D79" s="536"/>
      <c r="E79" s="536">
        <f>E78+E61+E44+E27</f>
        <v>0</v>
      </c>
      <c r="F79" s="543">
        <f>F78+F61+F44+F27</f>
        <v>4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851</v>
      </c>
      <c r="B80" s="542"/>
      <c r="C80" s="536"/>
      <c r="D80" s="536"/>
      <c r="E80" s="536"/>
      <c r="F80" s="543"/>
    </row>
    <row r="81" spans="1:6" ht="14.25" customHeight="1">
      <c r="A81" s="537" t="s">
        <v>838</v>
      </c>
      <c r="B81" s="545"/>
      <c r="C81" s="536"/>
      <c r="D81" s="536"/>
      <c r="E81" s="536"/>
      <c r="F81" s="543"/>
    </row>
    <row r="82" spans="1:6" ht="12.75">
      <c r="A82" s="537" t="s">
        <v>839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840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555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558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573</v>
      </c>
      <c r="B97" s="542" t="s">
        <v>852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842</v>
      </c>
      <c r="B98" s="545"/>
      <c r="C98" s="536"/>
      <c r="D98" s="536"/>
      <c r="E98" s="536"/>
      <c r="F98" s="543"/>
    </row>
    <row r="99" spans="1:6" ht="12.75">
      <c r="A99" s="537" t="s">
        <v>549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552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555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558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825</v>
      </c>
      <c r="B114" s="542" t="s">
        <v>853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844</v>
      </c>
      <c r="B115" s="545"/>
      <c r="C115" s="536"/>
      <c r="D115" s="536"/>
      <c r="E115" s="536"/>
      <c r="F115" s="543"/>
    </row>
    <row r="116" spans="1:6" ht="12.75">
      <c r="A116" s="537" t="s">
        <v>549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552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555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558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845</v>
      </c>
      <c r="B131" s="542" t="s">
        <v>854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847</v>
      </c>
      <c r="B132" s="545"/>
      <c r="C132" s="536"/>
      <c r="D132" s="536"/>
      <c r="E132" s="536"/>
      <c r="F132" s="543"/>
    </row>
    <row r="133" spans="1:6" ht="12.75">
      <c r="A133" s="537" t="s">
        <v>549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552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555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558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590</v>
      </c>
      <c r="B148" s="542" t="s">
        <v>855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856</v>
      </c>
      <c r="B149" s="542" t="s">
        <v>857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872</v>
      </c>
      <c r="B151" s="551"/>
      <c r="C151" s="604" t="s">
        <v>859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600" verticalDpi="600" orientation="portrait" paperSize="9" scale="38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2015-04-29T09:33:23Z</cp:lastPrinted>
  <dcterms:created xsi:type="dcterms:W3CDTF">2000-06-29T12:02:40Z</dcterms:created>
  <dcterms:modified xsi:type="dcterms:W3CDTF">2015-04-29T09:35:51Z</dcterms:modified>
  <cp:category/>
  <cp:version/>
  <cp:contentType/>
  <cp:contentStatus/>
  <cp:revision>1</cp:revision>
</cp:coreProperties>
</file>