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№8'!$A$1:$F$49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<sst xmlns="http://schemas.openxmlformats.org/spreadsheetml/2006/main" count="1077" uniqueCount="913">
  <si>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</si>
  <si>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</si>
  <si>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</si>
  <si>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</si>
  <si>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</si>
  <si>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</si>
  <si>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</si>
  <si>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</si>
  <si>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</si>
  <si>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</si>
  <si>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</si>
  <si>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</si>
  <si>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</si>
  <si>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</si>
  <si>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</si>
  <si>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</si>
  <si>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</si>
  <si>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</si>
  <si>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</si>
  <si>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</si>
  <si>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</si>
  <si>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</si>
  <si>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</si>
  <si>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</si>
  <si>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</si>
  <si>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</si>
  <si>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</si>
  <si>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</si>
  <si>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</si>
  <si>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</si>
  <si>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</si>
  <si>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</si>
  <si>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</si>
  <si>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</si>
  <si>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</si>
  <si>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</si>
  <si>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</si>
  <si>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</si>
  <si>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</si>
  <si>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</si>
  <si>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</si>
  <si>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</si>
  <si>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</si>
  <si>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</si>
  <si>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</si>
  <si>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</si>
  <si>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</si>
  <si>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</si>
  <si>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</si>
  <si>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</si>
  <si>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</si>
  <si>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</si>
  <si>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</si>
  <si>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</si>
  <si>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</si>
  <si>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</si>
  <si>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</si>
  <si>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</si>
  <si>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</si>
  <si>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</si>
  <si>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</si>
  <si>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</si>
  <si>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</si>
  <si>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</si>
  <si>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</si>
  <si>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</si>
  <si>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</si>
  <si>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</si>
  <si>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</si>
  <si>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</si>
  <si>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</si>
  <si>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</si>
  <si>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</si>
  <si>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</si>
  <si>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</si>
  <si>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</si>
  <si>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</si>
  <si>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</si>
  <si>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</si>
  <si>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</si>
  <si>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</si>
  <si>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</si>
  <si>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</si>
  <si>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</si>
  <si>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</si>
  <si>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</si>
  <si>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</si>
  <si>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</si>
  <si>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</si>
  <si>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</si>
  <si>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</si>
  <si>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</si>
  <si>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</si>
  <si>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</si>
  <si>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</si>
  <si>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</si>
  <si>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</si>
  <si>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</si>
  <si>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</si>
  <si>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</si>
  <si>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</si>
  <si>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</si>
  <si>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</si>
  <si>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</si>
  <si>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</si>
  <si>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</si>
  <si>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</si>
  <si>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</si>
  <si>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</si>
  <si>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</si>
  <si>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</si>
  <si>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</si>
  <si>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</si>
  <si>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</si>
  <si>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</si>
  <si>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</si>
  <si>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</si>
  <si>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</si>
  <si>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</si>
  <si>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</si>
  <si>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</si>
  <si>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</si>
  <si>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</si>
  <si>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</si>
  <si>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</si>
  <si>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</si>
  <si>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</si>
  <si>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</si>
  <si>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</si>
  <si>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</si>
  <si>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</si>
  <si>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</si>
  <si>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</si>
  <si>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</si>
  <si>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</si>
  <si>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</si>
  <si>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</si>
  <si>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</si>
  <si>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</si>
  <si>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</si>
  <si>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</si>
  <si>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</si>
  <si>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</si>
  <si>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</si>
  <si>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</si>
  <si>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</si>
  <si>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</si>
  <si>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</si>
  <si>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</si>
  <si>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</si>
  <si>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</si>
  <si>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</si>
  <si>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</si>
  <si>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</si>
  <si>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</si>
  <si>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</si>
  <si>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</si>
  <si>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</si>
  <si>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</si>
  <si>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</si>
  <si>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</si>
  <si>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</si>
  <si>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</si>
  <si>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</si>
  <si>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</si>
  <si>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</si>
  <si>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</si>
  <si>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</si>
  <si>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</si>
  <si>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</si>
  <si>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</si>
  <si>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</si>
  <si>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</si>
  <si>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</si>
  <si>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</si>
  <si>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</si>
  <si>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</si>
  <si>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</si>
  <si>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</si>
  <si>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</si>
  <si>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</si>
  <si>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</si>
  <si>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</si>
  <si>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</si>
  <si>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</si>
  <si>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</si>
  <si>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</si>
  <si>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</si>
  <si>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</si>
  <si>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</si>
  <si>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</si>
  <si>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</si>
  <si>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</si>
  <si>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</si>
  <si>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</si>
  <si>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</si>
  <si>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</si>
  <si>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</si>
  <si>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</si>
  <si>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</si>
  <si>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</si>
  <si>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</si>
  <si>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</si>
  <si>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</si>
  <si>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</si>
  <si>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</si>
  <si>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</si>
  <si>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</si>
  <si>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</si>
  <si>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</si>
  <si>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</si>
  <si>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</si>
  <si>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</si>
  <si>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</si>
  <si>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</si>
  <si>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</si>
  <si>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</si>
  <si>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</si>
  <si>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</si>
  <si>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</si>
  <si>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</si>
  <si>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</si>
  <si>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</si>
  <si>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</si>
  <si>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</si>
  <si>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</si>
  <si>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</si>
  <si>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</si>
  <si>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</si>
  <si>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</si>
  <si>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</si>
  <si>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</si>
  <si>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</si>
  <si>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</si>
  <si>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</si>
  <si>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</si>
  <si>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</si>
  <si>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</si>
  <si>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</si>
  <si>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</si>
  <si>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</si>
  <si>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</si>
  <si>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</si>
  <si>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</si>
  <si>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</si>
  <si>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</si>
  <si>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</si>
  <si>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</si>
  <si>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</si>
  <si>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</si>
  <si>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</si>
  <si>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</si>
  <si>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</si>
  <si>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</si>
  <si>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</si>
  <si>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</si>
  <si>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</si>
  <si>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</si>
  <si>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</si>
  <si>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</si>
  <si>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</si>
  <si>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</si>
  <si>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</si>
  <si>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</si>
  <si>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</si>
  <si>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</si>
  <si>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</si>
  <si>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</si>
  <si>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</si>
  <si>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</si>
  <si>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</si>
  <si>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</si>
  <si>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</si>
  <si>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</si>
  <si>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</si>
  <si>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</si>
  <si>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</si>
  <si>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</si>
  <si>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</si>
  <si>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</si>
  <si>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</si>
  <si>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</si>
  <si>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</si>
  <si>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</si>
  <si>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</si>
  <si>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</si>
  <si>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</si>
  <si>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</si>
  <si>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</si>
  <si>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</si>
  <si>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</si>
  <si>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</si>
  <si>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</si>
  <si>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</si>
  <si>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</si>
  <si>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</si>
  <si>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</si>
  <si>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</si>
  <si>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</si>
  <si>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</si>
  <si>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</si>
  <si>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</si>
  <si>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</si>
  <si>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</si>
  <si>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</si>
  <si>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</si>
  <si>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</si>
  <si>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</si>
  <si>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</si>
  <si>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</si>
  <si>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</si>
  <si>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</si>
  <si>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</si>
  <si>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</si>
  <si>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</si>
  <si>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</si>
  <si>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</si>
  <si>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</si>
  <si>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</si>
  <si>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</si>
  <si>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</si>
  <si>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</si>
  <si>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</si>
  <si>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</si>
  <si>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</si>
  <si>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</si>
  <si>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</si>
  <si>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</si>
  <si>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</si>
  <si>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</si>
  <si>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</si>
  <si>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</si>
  <si>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</si>
  <si>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</si>
  <si>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</si>
  <si>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</si>
  <si>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</si>
  <si>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</si>
  <si>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</si>
  <si>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</si>
  <si>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</si>
  <si>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</si>
  <si>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</si>
  <si>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</si>
  <si>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</si>
  <si>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</si>
  <si>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</si>
  <si>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</si>
  <si>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</si>
  <si>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</si>
  <si>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</si>
  <si>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</si>
  <si>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</si>
  <si>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</si>
  <si>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</si>
  <si>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</si>
  <si>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</si>
  <si>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</si>
  <si>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</si>
  <si>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</si>
  <si>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</si>
  <si>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</si>
  <si>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</si>
  <si>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</si>
  <si>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</si>
  <si>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</si>
  <si>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</si>
  <si>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</si>
  <si>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</si>
  <si>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</si>
  <si>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</si>
  <si>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</si>
  <si>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</si>
  <si>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</si>
  <si>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</si>
  <si>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</si>
  <si>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</si>
  <si>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</si>
  <si>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</si>
  <si>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</si>
  <si>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</si>
  <si>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</si>
  <si>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</si>
  <si>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</si>
  <si>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</si>
  <si>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</si>
  <si>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</si>
  <si>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</si>
  <si>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</si>
  <si>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</si>
  <si>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</si>
  <si>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</si>
  <si>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</si>
  <si>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</si>
  <si>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</si>
  <si>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</si>
  <si>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</si>
  <si>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</si>
  <si>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</si>
  <si>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</si>
  <si>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</si>
  <si>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</si>
  <si>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</si>
  <si>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</si>
  <si>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</si>
  <si>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</si>
  <si>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</si>
  <si>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</si>
  <si>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</si>
  <si>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</si>
  <si>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</si>
  <si>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</si>
  <si>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</si>
  <si>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</si>
  <si>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</si>
  <si>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</si>
  <si>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</si>
  <si>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</si>
  <si>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</si>
  <si>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</si>
  <si>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</si>
  <si>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</si>
  <si>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</si>
  <si>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</si>
  <si>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</si>
  <si>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</si>
  <si>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</si>
  <si>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</si>
  <si>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</si>
  <si>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</si>
  <si>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</si>
  <si>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</si>
  <si>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</si>
  <si>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</si>
  <si>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</si>
  <si>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</si>
  <si>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</si>
  <si>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</si>
  <si>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</si>
  <si>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</si>
  <si>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</si>
  <si>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</si>
  <si>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</si>
  <si>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</si>
  <si>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</si>
  <si>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</si>
  <si>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</si>
  <si>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</si>
  <si>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</si>
  <si>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</si>
  <si>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</si>
  <si>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</si>
  <si>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</si>
  <si>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</si>
  <si>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</si>
  <si>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</si>
  <si>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</si>
  <si>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</si>
  <si>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</si>
  <si>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</si>
  <si>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</si>
  <si>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</si>
  <si>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</si>
  <si>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</si>
  <si>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</si>
  <si>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</si>
  <si>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</si>
  <si>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</si>
  <si>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</si>
  <si>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</si>
  <si>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</si>
  <si>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</si>
  <si>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</si>
  <si>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</si>
  <si>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</si>
  <si>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</si>
  <si>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</si>
  <si>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</si>
  <si>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</si>
  <si>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</si>
  <si>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</si>
  <si>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</si>
  <si>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</si>
  <si>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</si>
  <si>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</si>
  <si>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</si>
  <si>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</si>
  <si>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</si>
  <si>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</si>
  <si>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</si>
  <si>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</si>
  <si>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</si>
  <si>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</si>
  <si>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</si>
  <si>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</si>
  <si>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</si>
  <si>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</si>
  <si>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</si>
  <si>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</si>
  <si>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</si>
  <si>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</si>
  <si>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</si>
  <si>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</si>
  <si>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</si>
  <si>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</si>
  <si>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</si>
  <si>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</si>
  <si>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</si>
  <si>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</si>
  <si>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</si>
  <si>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</si>
  <si>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</si>
  <si>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</si>
  <si>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</si>
  <si>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</si>
  <si>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</si>
  <si>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</si>
  <si>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</si>
  <si>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</si>
  <si>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</si>
  <si>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</si>
  <si>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</si>
  <si>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</si>
  <si>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</si>
  <si>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</si>
  <si>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</si>
  <si>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</si>
  <si>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</si>
  <si>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</si>
  <si>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</si>
  <si>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</si>
  <si>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</si>
  <si>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</si>
  <si>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</si>
  <si>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</si>
  <si>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</si>
  <si>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</si>
  <si>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</si>
  <si>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</si>
  <si>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</si>
  <si>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</si>
  <si>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</si>
  <si>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</si>
  <si>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</si>
  <si>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</si>
  <si>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</si>
  <si>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</si>
  <si>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</si>
  <si>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</si>
  <si>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</si>
  <si>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</si>
  <si>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</si>
  <si>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</si>
  <si>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</si>
  <si>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</si>
  <si>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</si>
  <si>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</si>
  <si>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</si>
  <si>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</si>
  <si>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</si>
  <si>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</si>
  <si>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</si>
  <si>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</si>
  <si>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</si>
  <si>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</si>
  <si>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</si>
  <si>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</si>
  <si>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</si>
  <si>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</si>
  <si>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</si>
  <si>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</si>
  <si>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</si>
  <si>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</si>
  <si>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</si>
  <si>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</si>
  <si>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</si>
  <si>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</si>
  <si>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</si>
  <si>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</si>
  <si>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</si>
  <si>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</si>
  <si>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</si>
  <si>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</si>
  <si>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</si>
  <si>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</si>
  <si>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</si>
  <si>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</si>
  <si>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</si>
  <si>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</si>
  <si>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</si>
  <si>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</si>
  <si>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</si>
  <si>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</si>
  <si>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</si>
  <si>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</si>
  <si>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</si>
  <si>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</si>
  <si>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</si>
  <si>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</si>
  <si>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</si>
  <si>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</si>
  <si>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</si>
  <si>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</si>
  <si>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</si>
  <si>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</si>
  <si>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</si>
  <si>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</si>
  <si>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</si>
  <si>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</si>
  <si>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</si>
  <si>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</si>
  <si>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</si>
  <si>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</si>
  <si>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</si>
  <si>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</si>
  <si>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</si>
  <si>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</si>
  <si>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</si>
  <si>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</si>
  <si>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</si>
  <si>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</si>
  <si>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</si>
  <si>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</si>
  <si>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</si>
  <si>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</si>
  <si>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</si>
  <si>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</si>
  <si>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</si>
  <si>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</si>
  <si>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</si>
  <si>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</si>
  <si>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</si>
  <si>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</si>
  <si>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</si>
  <si>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</si>
  <si>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</si>
  <si>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</si>
  <si>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</si>
  <si>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</si>
  <si>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</si>
  <si>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</si>
  <si>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</si>
  <si>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</si>
  <si>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</si>
  <si>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</si>
  <si>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</si>
  <si>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</si>
  <si>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</si>
  <si>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</si>
  <si>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</si>
  <si>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</si>
  <si>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</si>
  <si>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</si>
  <si>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</si>
  <si>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</si>
  <si>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</si>
  <si>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</si>
  <si>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</si>
  <si>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</si>
  <si>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</si>
  <si>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</si>
  <si>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</si>
  <si>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</si>
  <si>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</si>
  <si>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</si>
  <si>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</si>
  <si>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</si>
  <si>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</si>
  <si>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</si>
  <si>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</si>
  <si>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</si>
  <si>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</si>
  <si>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</si>
  <si>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</si>
  <si>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</si>
  <si>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</si>
  <si>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</si>
  <si>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</si>
  <si>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</si>
  <si>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</si>
  <si>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</si>
  <si>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</si>
  <si>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</si>
  <si>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</si>
  <si>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</si>
  <si>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</si>
  <si>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</si>
  <si>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</si>
  <si>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</si>
  <si>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</si>
  <si>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</si>
  <si>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</si>
  <si>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</si>
  <si>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</si>
  <si>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</si>
  <si>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</si>
  <si>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</si>
  <si>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</si>
  <si>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</si>
  <si>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</si>
  <si>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</si>
  <si>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</si>
  <si>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</si>
  <si>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</si>
  <si>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</si>
  <si>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</si>
  <si>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</si>
  <si>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</si>
  <si>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</si>
  <si>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</si>
  <si>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</si>
  <si>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</si>
  <si>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</si>
  <si>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</si>
  <si>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</si>
  <si>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</si>
  <si>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</si>
  <si>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</si>
  <si>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</si>
  <si>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</si>
  <si>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</si>
  <si>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</si>
  <si>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</si>
  <si>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</si>
  <si>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</si>
  <si>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</si>
  <si>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</si>
  <si>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</si>
  <si>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</si>
  <si>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</si>
  <si>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</si>
  <si>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</si>
  <si>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</si>
  <si>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</si>
  <si>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</si>
  <si>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</si>
  <si>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</si>
  <si>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</si>
  <si>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</si>
  <si>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</si>
  <si>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</si>
  <si>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</si>
  <si>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</si>
  <si>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</si>
  <si>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</si>
  <si>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</si>
  <si>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</si>
  <si>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</si>
  <si>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</si>
  <si>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</si>
  <si>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</si>
  <si>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</si>
  <si>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</si>
  <si>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</si>
  <si>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</si>
  <si>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</si>
  <si>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</si>
  <si>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</si>
  <si>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</si>
  <si>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</si>
  <si>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</si>
  <si>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</si>
  <si>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</si>
  <si>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</si>
  <si>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</si>
  <si>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</si>
  <si>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</si>
  <si>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</si>
  <si>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</si>
  <si>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</si>
  <si>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</si>
  <si>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</si>
  <si>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</si>
  <si>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</si>
  <si>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</si>
  <si>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</si>
  <si>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</si>
  <si>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</si>
  <si>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</si>
  <si>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</si>
  <si>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</si>
  <si>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</si>
  <si>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</si>
  <si>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</si>
  <si>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</si>
  <si>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</si>
  <si>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</si>
  <si>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</si>
  <si>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</si>
  <si>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</si>
  <si>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</si>
  <si>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</si>
  <si>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</si>
  <si>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</si>
  <si>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</si>
  <si>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</si>
  <si>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</si>
  <si>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</si>
  <si>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</si>
  <si>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</si>
  <si>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</si>
  <si>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</si>
  <si>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</si>
  <si>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</si>
  <si>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</si>
  <si>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</si>
  <si>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</si>
  <si>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</si>
  <si>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</si>
  <si>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</si>
  <si>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</si>
  <si>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</si>
  <si>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</si>
  <si>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</si>
  <si>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</si>
  <si>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</si>
  <si>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</si>
  <si>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</si>
  <si>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</si>
  <si>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</si>
  <si>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</si>
  <si>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</si>
  <si>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</si>
  <si>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</si>
  <si>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</si>
  <si>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</si>
  <si>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</si>
  <si>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</si>
  <si>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</si>
  <si>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</si>
  <si>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</si>
  <si>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</si>
  <si>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</si>
  <si>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</si>
  <si>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</si>
  <si>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</si>
  <si>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</si>
  <si>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</si>
  <si>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</si>
  <si>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</si>
  <si>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</si>
  <si>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</si>
  <si>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</si>
  <si>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</si>
  <si>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</si>
  <si>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</si>
  <si>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</si>
  <si>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</si>
  <si>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</si>
  <si>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</si>
  <si>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</si>
  <si>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</si>
  <si>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</si>
  <si>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</si>
  <si>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</si>
  <si>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</si>
  <si>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</si>
  <si>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</si>
  <si>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</si>
  <si>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</si>
  <si>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</si>
  <si>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1. "Дружба" АД, гр.Разград</t>
  </si>
  <si>
    <t>2."Лесекспорт" АД гр.Бургас</t>
  </si>
  <si>
    <t>3."Лазурен бряг" АД гр. Приморско</t>
  </si>
  <si>
    <t>4."Металопак" АД, гр. Карнобат</t>
  </si>
  <si>
    <t xml:space="preserve">                     Анелия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</si>
  <si>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</si>
  <si>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</si>
  <si>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</si>
  <si>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</si>
  <si>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</si>
  <si>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</si>
  <si>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</si>
  <si>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</si>
  <si>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</si>
  <si>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</si>
  <si>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</si>
  <si>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</si>
  <si>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</si>
  <si>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</si>
  <si>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</si>
  <si>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</si>
  <si>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</si>
  <si>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</si>
  <si>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</si>
  <si>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</si>
  <si>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>6."Кортекс Трейдинг" АД</t>
  </si>
  <si>
    <t>7. "Търговска къща Мебел" АД</t>
  </si>
  <si>
    <t>5."ИП Фаворит" АД  София</t>
  </si>
  <si>
    <t>1."Бългериън Бойлер Технолоджис "ООД</t>
  </si>
  <si>
    <t>5. "Интърг еко"ООД -в ликвидация</t>
  </si>
  <si>
    <t>8. "Интърг" АД-гр.Сливен</t>
  </si>
  <si>
    <t>9. "Аутобохемия" АД</t>
  </si>
  <si>
    <t>10. Други инвестиции</t>
  </si>
  <si>
    <t xml:space="preserve">  </t>
  </si>
  <si>
    <t xml:space="preserve">` </t>
  </si>
  <si>
    <t>III-то  тримесечие 2010 г.</t>
  </si>
  <si>
    <t>Дата на съставяне: 26 ноември 2010 год.</t>
  </si>
  <si>
    <t xml:space="preserve">                               Даниел Ризов</t>
  </si>
  <si>
    <t xml:space="preserve">                      Даниел Ризов</t>
  </si>
  <si>
    <t xml:space="preserve">Дата на съставяне: 26 ноемврит  2010 г.                             </t>
  </si>
  <si>
    <t>Отчетен период: III-то тримесечие 2010г.</t>
  </si>
  <si>
    <t xml:space="preserve">Дата на съставяне: 26 ноември  2010 г.                                      </t>
  </si>
  <si>
    <t>Даниел Ризов</t>
  </si>
  <si>
    <t xml:space="preserve">                Дата  на съставяне: 26 ноември  2010 г.                                                                                                                             </t>
  </si>
  <si>
    <t>Отчетен период:III-то тримесечие 2010 г.</t>
  </si>
  <si>
    <t xml:space="preserve">Дата на съставяне  26 ноември   2010 г.                 </t>
  </si>
  <si>
    <t>Отчетен период: III-то  тримесечие 2010 г.</t>
  </si>
  <si>
    <t>Дата на съставяне: 26 ноември  2010г.</t>
  </si>
  <si>
    <r>
      <t xml:space="preserve">Отчетен период:III-то тримесечие 2010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</si>
  <si>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26 ноември  2010 г.</t>
    </r>
  </si>
  <si>
    <t>Отчетен период :III-то  тримесечие 2010 г.</t>
  </si>
  <si>
    <t>Дата на съставяне: 26 ноември  2010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</si>
</sst>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5">
      <selection activeCell="A100" sqref="A100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878</v>
      </c>
      <c r="F3" s="293" t="s">
        <v>2</v>
      </c>
      <c r="G3" s="241"/>
      <c r="H3" s="241">
        <v>121577091</v>
      </c>
    </row>
    <row r="4" spans="1:8" ht="15">
      <c r="A4" s="609" t="s">
        <v>867</v>
      </c>
      <c r="B4" s="610"/>
      <c r="C4" s="610"/>
      <c r="D4" s="610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896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4161</v>
      </c>
      <c r="D11" s="220">
        <v>4161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2612</v>
      </c>
      <c r="D12" s="220">
        <v>2711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10757</v>
      </c>
      <c r="D13" s="220">
        <v>11283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939</v>
      </c>
      <c r="D14" s="220">
        <v>929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323</v>
      </c>
      <c r="D15" s="220">
        <v>401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16</v>
      </c>
      <c r="D16" s="220">
        <v>21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4813</v>
      </c>
      <c r="D17" s="220">
        <v>4538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849</v>
      </c>
      <c r="D18" s="220">
        <v>946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24470</v>
      </c>
      <c r="D19" s="224">
        <f>SUM(D11:D18)</f>
        <v>24990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216</v>
      </c>
      <c r="D20" s="220">
        <v>225</v>
      </c>
      <c r="E20" s="315" t="s">
        <v>56</v>
      </c>
      <c r="F20" s="320" t="s">
        <v>57</v>
      </c>
      <c r="G20" s="221">
        <v>2225</v>
      </c>
      <c r="H20" s="221">
        <v>2225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23897</v>
      </c>
      <c r="H21" s="225">
        <f>SUM(H22:H24)</f>
        <v>23742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566</v>
      </c>
      <c r="H22" s="221">
        <v>566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3</v>
      </c>
      <c r="D24" s="220">
        <v>4</v>
      </c>
      <c r="E24" s="315" t="s">
        <v>71</v>
      </c>
      <c r="F24" s="320" t="s">
        <v>72</v>
      </c>
      <c r="G24" s="221">
        <v>23326</v>
      </c>
      <c r="H24" s="221">
        <v>23171</v>
      </c>
    </row>
    <row r="25" spans="1:18" ht="15">
      <c r="A25" s="313" t="s">
        <v>73</v>
      </c>
      <c r="B25" s="319" t="s">
        <v>74</v>
      </c>
      <c r="C25" s="220">
        <v>4</v>
      </c>
      <c r="D25" s="220">
        <v>5</v>
      </c>
      <c r="E25" s="331" t="s">
        <v>75</v>
      </c>
      <c r="F25" s="323" t="s">
        <v>76</v>
      </c>
      <c r="G25" s="223">
        <f>G19+G20+G21</f>
        <v>26136</v>
      </c>
      <c r="H25" s="223">
        <f>H19+H20+H21</f>
        <v>25981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5</v>
      </c>
      <c r="D26" s="220">
        <v>4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12</v>
      </c>
      <c r="D27" s="224">
        <f>SUM(D23:D26)</f>
        <v>13</v>
      </c>
      <c r="E27" s="331" t="s">
        <v>82</v>
      </c>
      <c r="F27" s="320" t="s">
        <v>83</v>
      </c>
      <c r="G27" s="223">
        <f>SUM(G28:G30)</f>
        <v>-389</v>
      </c>
      <c r="H27" s="223">
        <f>SUM(H28:H30)</f>
        <v>351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2766</v>
      </c>
      <c r="H28" s="221">
        <v>2766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-3155</v>
      </c>
      <c r="H29" s="418">
        <v>-2415</v>
      </c>
      <c r="M29" s="226"/>
    </row>
    <row r="30" spans="1:8" ht="15">
      <c r="A30" s="313" t="s">
        <v>89</v>
      </c>
      <c r="B30" s="319" t="s">
        <v>90</v>
      </c>
      <c r="C30" s="220">
        <v>1238</v>
      </c>
      <c r="D30" s="220">
        <v>1238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114</v>
      </c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1238</v>
      </c>
      <c r="D32" s="224">
        <f>D30+D31</f>
        <v>1238</v>
      </c>
      <c r="E32" s="321" t="s">
        <v>99</v>
      </c>
      <c r="F32" s="320" t="s">
        <v>100</v>
      </c>
      <c r="G32" s="418"/>
      <c r="H32" s="418">
        <v>-506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-275</v>
      </c>
      <c r="H33" s="223">
        <f>H27+H31+H32</f>
        <v>-155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2836</v>
      </c>
      <c r="D34" s="224">
        <f>SUM(D35:D38)</f>
        <v>2836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28218</v>
      </c>
      <c r="H36" s="223">
        <f>H25+H17+H33</f>
        <v>28183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1975</v>
      </c>
      <c r="D37" s="220">
        <v>1975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674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7842</v>
      </c>
      <c r="H39" s="221">
        <v>7837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2836</v>
      </c>
      <c r="D45" s="224">
        <f>D34+D39+D44</f>
        <v>2836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4201</v>
      </c>
      <c r="D48" s="220">
        <v>4024</v>
      </c>
      <c r="E48" s="315" t="s">
        <v>148</v>
      </c>
      <c r="F48" s="320" t="s">
        <v>149</v>
      </c>
      <c r="G48" s="221"/>
      <c r="H48" s="221">
        <v>14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0</v>
      </c>
      <c r="H49" s="223">
        <f>SUM(H43:H48)</f>
        <v>14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4201</v>
      </c>
      <c r="D51" s="224">
        <f>SUM(D47:D50)</f>
        <v>4024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52</v>
      </c>
      <c r="H53" s="221">
        <v>52</v>
      </c>
    </row>
    <row r="54" spans="1:8" ht="15">
      <c r="A54" s="313" t="s">
        <v>165</v>
      </c>
      <c r="B54" s="327" t="s">
        <v>166</v>
      </c>
      <c r="C54" s="220">
        <v>6</v>
      </c>
      <c r="D54" s="220">
        <v>5</v>
      </c>
      <c r="E54" s="315" t="s">
        <v>167</v>
      </c>
      <c r="F54" s="323" t="s">
        <v>168</v>
      </c>
      <c r="G54" s="221">
        <v>84</v>
      </c>
      <c r="H54" s="221">
        <v>88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32979</v>
      </c>
      <c r="D55" s="224">
        <f>D19+D20+D21+D27+D32+D45+D51+D53+D54</f>
        <v>33331</v>
      </c>
      <c r="E55" s="315" t="s">
        <v>171</v>
      </c>
      <c r="F55" s="339" t="s">
        <v>172</v>
      </c>
      <c r="G55" s="223">
        <f>G49+G51+G52+G53+G54</f>
        <v>136</v>
      </c>
      <c r="H55" s="223">
        <f>H49+H51+H52+H53+H54</f>
        <v>154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3293</v>
      </c>
      <c r="D58" s="220">
        <v>3655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2339</v>
      </c>
      <c r="D59" s="220">
        <v>2862</v>
      </c>
      <c r="E59" s="329" t="s">
        <v>180</v>
      </c>
      <c r="F59" s="320" t="s">
        <v>181</v>
      </c>
      <c r="G59" s="221">
        <v>2284</v>
      </c>
      <c r="H59" s="221">
        <v>2833</v>
      </c>
      <c r="M59" s="226"/>
    </row>
    <row r="60" spans="1:8" ht="15">
      <c r="A60" s="313" t="s">
        <v>182</v>
      </c>
      <c r="B60" s="319" t="s">
        <v>183</v>
      </c>
      <c r="C60" s="220">
        <v>343</v>
      </c>
      <c r="D60" s="220">
        <v>344</v>
      </c>
      <c r="E60" s="315" t="s">
        <v>184</v>
      </c>
      <c r="F60" s="320" t="s">
        <v>185</v>
      </c>
      <c r="G60" s="221"/>
      <c r="H60" s="221">
        <v>74</v>
      </c>
    </row>
    <row r="61" spans="1:18" ht="15">
      <c r="A61" s="313" t="s">
        <v>186</v>
      </c>
      <c r="B61" s="322" t="s">
        <v>187</v>
      </c>
      <c r="C61" s="220">
        <v>4074</v>
      </c>
      <c r="D61" s="220">
        <v>3398</v>
      </c>
      <c r="E61" s="321" t="s">
        <v>188</v>
      </c>
      <c r="F61" s="350" t="s">
        <v>189</v>
      </c>
      <c r="G61" s="223">
        <f>SUM(G62:G68)</f>
        <v>4828</v>
      </c>
      <c r="H61" s="223">
        <f>SUM(H62:H68)</f>
        <v>5002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5</v>
      </c>
      <c r="D63" s="220">
        <v>4</v>
      </c>
      <c r="E63" s="315" t="s">
        <v>196</v>
      </c>
      <c r="F63" s="320" t="s">
        <v>197</v>
      </c>
      <c r="G63" s="221">
        <v>15</v>
      </c>
      <c r="H63" s="221">
        <v>115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10054</v>
      </c>
      <c r="D64" s="224">
        <f>SUM(D58:D63)</f>
        <v>10263</v>
      </c>
      <c r="E64" s="315" t="s">
        <v>199</v>
      </c>
      <c r="F64" s="320" t="s">
        <v>200</v>
      </c>
      <c r="G64" s="221">
        <v>2481</v>
      </c>
      <c r="H64" s="221">
        <v>2089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1136</v>
      </c>
      <c r="H65" s="221">
        <v>1862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743</v>
      </c>
      <c r="H66" s="221">
        <v>585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213</v>
      </c>
      <c r="H67" s="221">
        <v>145</v>
      </c>
    </row>
    <row r="68" spans="1:8" ht="15">
      <c r="A68" s="313" t="s">
        <v>210</v>
      </c>
      <c r="B68" s="319" t="s">
        <v>211</v>
      </c>
      <c r="C68" s="220">
        <v>3259</v>
      </c>
      <c r="D68" s="220">
        <v>2444</v>
      </c>
      <c r="E68" s="315" t="s">
        <v>212</v>
      </c>
      <c r="F68" s="320" t="s">
        <v>213</v>
      </c>
      <c r="G68" s="221">
        <v>240</v>
      </c>
      <c r="H68" s="221">
        <v>206</v>
      </c>
    </row>
    <row r="69" spans="1:8" ht="15">
      <c r="A69" s="313" t="s">
        <v>214</v>
      </c>
      <c r="B69" s="319" t="s">
        <v>215</v>
      </c>
      <c r="C69" s="220">
        <v>849</v>
      </c>
      <c r="D69" s="220">
        <v>1556</v>
      </c>
      <c r="E69" s="329" t="s">
        <v>77</v>
      </c>
      <c r="F69" s="320" t="s">
        <v>216</v>
      </c>
      <c r="G69" s="221">
        <v>6106</v>
      </c>
      <c r="H69" s="221">
        <v>5662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29</v>
      </c>
      <c r="H70" s="221">
        <v>184</v>
      </c>
    </row>
    <row r="71" spans="1:18" ht="15">
      <c r="A71" s="313" t="s">
        <v>221</v>
      </c>
      <c r="B71" s="319" t="s">
        <v>222</v>
      </c>
      <c r="C71" s="220">
        <v>102</v>
      </c>
      <c r="D71" s="220">
        <v>96</v>
      </c>
      <c r="E71" s="331" t="s">
        <v>45</v>
      </c>
      <c r="F71" s="351" t="s">
        <v>223</v>
      </c>
      <c r="G71" s="230">
        <f>G59+G60+G61+G69+G70</f>
        <v>13247</v>
      </c>
      <c r="H71" s="230">
        <f>H59+H60+H61+H69+H70</f>
        <v>13755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387</v>
      </c>
      <c r="D72" s="220">
        <v>253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1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883</v>
      </c>
      <c r="D74" s="220">
        <v>702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5528</v>
      </c>
      <c r="D75" s="224">
        <f>SUM(D67:D74)</f>
        <v>5099</v>
      </c>
      <c r="E75" s="329" t="s">
        <v>159</v>
      </c>
      <c r="F75" s="323" t="s">
        <v>233</v>
      </c>
      <c r="G75" s="221">
        <v>26</v>
      </c>
      <c r="H75" s="221">
        <v>57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13273</v>
      </c>
      <c r="H79" s="231">
        <f>H71+H74+H75+H76</f>
        <v>13812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297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/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297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97</v>
      </c>
      <c r="D87" s="220">
        <v>71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694</v>
      </c>
      <c r="D88" s="220">
        <v>687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82</v>
      </c>
      <c r="D89" s="220">
        <v>165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15</v>
      </c>
      <c r="D90" s="220">
        <v>42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888</v>
      </c>
      <c r="D91" s="224">
        <f>SUM(D87:D90)</f>
        <v>965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20</v>
      </c>
      <c r="D92" s="220">
        <v>31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16490</v>
      </c>
      <c r="D93" s="224">
        <f>D64+D75+D84+D91+D92</f>
        <v>16655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49469</v>
      </c>
      <c r="D94" s="233">
        <f>D93+D55</f>
        <v>49986</v>
      </c>
      <c r="E94" s="368" t="s">
        <v>269</v>
      </c>
      <c r="F94" s="369" t="s">
        <v>270</v>
      </c>
      <c r="G94" s="234">
        <f>G36+G39+G55+G79</f>
        <v>49469</v>
      </c>
      <c r="H94" s="234">
        <f>H36+H39+H55+H79</f>
        <v>49986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93" t="s">
        <v>851</v>
      </c>
      <c r="B96" s="594"/>
      <c r="C96" s="219"/>
      <c r="D96" s="219"/>
      <c r="E96" s="595" t="s">
        <v>853</v>
      </c>
      <c r="F96" s="239"/>
      <c r="G96" s="240"/>
      <c r="H96" s="241"/>
      <c r="M96" s="226"/>
    </row>
    <row r="97" spans="1:13" ht="15">
      <c r="A97" s="593"/>
      <c r="B97" s="594"/>
      <c r="C97" s="219"/>
      <c r="D97" s="219"/>
      <c r="E97" s="595"/>
      <c r="F97" s="239"/>
      <c r="G97" s="240"/>
      <c r="H97" s="241"/>
      <c r="M97" s="226"/>
    </row>
    <row r="98" spans="1:13" ht="15">
      <c r="A98" s="593"/>
      <c r="B98" s="594"/>
      <c r="C98" s="219"/>
      <c r="D98" s="219"/>
      <c r="E98" s="595"/>
      <c r="F98" s="239"/>
      <c r="G98" s="240"/>
      <c r="H98" s="241"/>
      <c r="M98" s="226"/>
    </row>
    <row r="99" spans="1:8" ht="15">
      <c r="A99" s="89" t="s">
        <v>897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898</v>
      </c>
    </row>
    <row r="101" spans="2:7" ht="12.75">
      <c r="B101" s="238" t="s">
        <v>872</v>
      </c>
      <c r="G101" s="238" t="s">
        <v>895</v>
      </c>
    </row>
    <row r="102" spans="3:5" ht="12.75">
      <c r="C102" s="238" t="s">
        <v>884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604" t="s">
        <v>856</v>
      </c>
      <c r="F2" s="375"/>
      <c r="G2" s="378" t="s">
        <v>2</v>
      </c>
      <c r="H2" s="378"/>
    </row>
    <row r="3" spans="1:8" ht="14.25">
      <c r="A3" s="8" t="s">
        <v>870</v>
      </c>
      <c r="B3" s="8"/>
      <c r="C3" s="379"/>
      <c r="D3" s="33"/>
      <c r="E3" s="603" t="s">
        <v>877</v>
      </c>
      <c r="F3" s="375"/>
      <c r="G3" s="380" t="s">
        <v>3</v>
      </c>
      <c r="H3" s="380"/>
    </row>
    <row r="4" spans="1:8" ht="17.25" customHeight="1">
      <c r="A4" s="8" t="s">
        <v>905</v>
      </c>
      <c r="B4" s="34"/>
      <c r="C4" s="381"/>
      <c r="D4" s="381"/>
      <c r="E4" s="575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8879</v>
      </c>
      <c r="D9" s="90">
        <v>7527</v>
      </c>
      <c r="E9" s="390" t="s">
        <v>283</v>
      </c>
      <c r="F9" s="392" t="s">
        <v>284</v>
      </c>
      <c r="G9" s="99">
        <v>14323</v>
      </c>
      <c r="H9" s="99">
        <v>13029</v>
      </c>
    </row>
    <row r="10" spans="1:8" ht="12">
      <c r="A10" s="390" t="s">
        <v>285</v>
      </c>
      <c r="B10" s="391" t="s">
        <v>286</v>
      </c>
      <c r="C10" s="90">
        <v>1570</v>
      </c>
      <c r="D10" s="90">
        <v>1563</v>
      </c>
      <c r="E10" s="390" t="s">
        <v>287</v>
      </c>
      <c r="F10" s="392" t="s">
        <v>288</v>
      </c>
      <c r="G10" s="99">
        <v>2296</v>
      </c>
      <c r="H10" s="99">
        <v>2084</v>
      </c>
    </row>
    <row r="11" spans="1:8" ht="12">
      <c r="A11" s="390" t="s">
        <v>289</v>
      </c>
      <c r="B11" s="391" t="s">
        <v>290</v>
      </c>
      <c r="C11" s="90">
        <v>963</v>
      </c>
      <c r="D11" s="90">
        <v>880</v>
      </c>
      <c r="E11" s="393" t="s">
        <v>291</v>
      </c>
      <c r="F11" s="392" t="s">
        <v>292</v>
      </c>
      <c r="G11" s="99">
        <v>987</v>
      </c>
      <c r="H11" s="99">
        <v>1201</v>
      </c>
    </row>
    <row r="12" spans="1:8" ht="12">
      <c r="A12" s="390" t="s">
        <v>293</v>
      </c>
      <c r="B12" s="391" t="s">
        <v>294</v>
      </c>
      <c r="C12" s="90">
        <v>4289</v>
      </c>
      <c r="D12" s="90">
        <v>4761</v>
      </c>
      <c r="E12" s="393" t="s">
        <v>77</v>
      </c>
      <c r="F12" s="392" t="s">
        <v>295</v>
      </c>
      <c r="G12" s="99">
        <v>885</v>
      </c>
      <c r="H12" s="99">
        <v>1579</v>
      </c>
    </row>
    <row r="13" spans="1:18" ht="12">
      <c r="A13" s="390" t="s">
        <v>296</v>
      </c>
      <c r="B13" s="391" t="s">
        <v>297</v>
      </c>
      <c r="C13" s="90">
        <v>789</v>
      </c>
      <c r="D13" s="90">
        <v>1001</v>
      </c>
      <c r="E13" s="394" t="s">
        <v>50</v>
      </c>
      <c r="F13" s="395" t="s">
        <v>298</v>
      </c>
      <c r="G13" s="417">
        <f>SUM(G9:G12)</f>
        <v>18491</v>
      </c>
      <c r="H13" s="417">
        <f>SUM(H9:H12)</f>
        <v>17893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2232</v>
      </c>
      <c r="D14" s="90">
        <v>2214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-665</v>
      </c>
      <c r="D15" s="91">
        <v>-939</v>
      </c>
      <c r="E15" s="388" t="s">
        <v>303</v>
      </c>
      <c r="F15" s="397" t="s">
        <v>304</v>
      </c>
      <c r="G15" s="99">
        <v>4</v>
      </c>
      <c r="H15" s="99">
        <v>5</v>
      </c>
    </row>
    <row r="16" spans="1:8" ht="12">
      <c r="A16" s="390" t="s">
        <v>305</v>
      </c>
      <c r="B16" s="391" t="s">
        <v>306</v>
      </c>
      <c r="C16" s="91">
        <v>255</v>
      </c>
      <c r="D16" s="91">
        <v>526</v>
      </c>
      <c r="E16" s="390" t="s">
        <v>307</v>
      </c>
      <c r="F16" s="396" t="s">
        <v>308</v>
      </c>
      <c r="G16" s="101">
        <v>4</v>
      </c>
      <c r="H16" s="101">
        <v>5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18312</v>
      </c>
      <c r="D19" s="93">
        <f>SUM(D9:D17)</f>
        <v>17533</v>
      </c>
      <c r="E19" s="400" t="s">
        <v>315</v>
      </c>
      <c r="F19" s="396" t="s">
        <v>316</v>
      </c>
      <c r="G19" s="99">
        <v>37</v>
      </c>
      <c r="H19" s="99">
        <v>123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225</v>
      </c>
      <c r="H20" s="99">
        <v>238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47</v>
      </c>
      <c r="H21" s="99">
        <v>6</v>
      </c>
    </row>
    <row r="22" spans="1:8" ht="24">
      <c r="A22" s="387" t="s">
        <v>322</v>
      </c>
      <c r="B22" s="402" t="s">
        <v>323</v>
      </c>
      <c r="C22" s="90">
        <v>217</v>
      </c>
      <c r="D22" s="90">
        <v>531</v>
      </c>
      <c r="E22" s="400" t="s">
        <v>324</v>
      </c>
      <c r="F22" s="396" t="s">
        <v>325</v>
      </c>
      <c r="G22" s="99">
        <v>33</v>
      </c>
      <c r="H22" s="99">
        <v>36</v>
      </c>
    </row>
    <row r="23" spans="1:8" ht="24">
      <c r="A23" s="390" t="s">
        <v>326</v>
      </c>
      <c r="B23" s="402" t="s">
        <v>327</v>
      </c>
      <c r="C23" s="90"/>
      <c r="D23" s="90">
        <v>22</v>
      </c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33</v>
      </c>
      <c r="D24" s="90">
        <v>72</v>
      </c>
      <c r="E24" s="394" t="s">
        <v>102</v>
      </c>
      <c r="F24" s="397" t="s">
        <v>332</v>
      </c>
      <c r="G24" s="100">
        <f>SUM(G19:G23)</f>
        <v>342</v>
      </c>
      <c r="H24" s="100">
        <f>SUM(H19:H23)</f>
        <v>403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69</v>
      </c>
      <c r="D25" s="90">
        <v>17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319</v>
      </c>
      <c r="D26" s="93">
        <f>SUM(D22:D25)</f>
        <v>642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18631</v>
      </c>
      <c r="D28" s="94">
        <f>D26+D19</f>
        <v>18175</v>
      </c>
      <c r="E28" s="188" t="s">
        <v>337</v>
      </c>
      <c r="F28" s="397" t="s">
        <v>338</v>
      </c>
      <c r="G28" s="100">
        <f>G13+G15+G24</f>
        <v>18837</v>
      </c>
      <c r="H28" s="100">
        <f>H13+H15+H24</f>
        <v>18301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206</v>
      </c>
      <c r="D30" s="94">
        <f>IF((H28-D28)&gt;0,H28-D28,0)</f>
        <v>126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>
        <v>2</v>
      </c>
    </row>
    <row r="33" spans="1:18" ht="12">
      <c r="A33" s="406" t="s">
        <v>350</v>
      </c>
      <c r="B33" s="403" t="s">
        <v>351</v>
      </c>
      <c r="C33" s="93">
        <f>C28+C31+C32</f>
        <v>18631</v>
      </c>
      <c r="D33" s="93">
        <f>D28+D31+D32</f>
        <v>18175</v>
      </c>
      <c r="E33" s="188" t="s">
        <v>352</v>
      </c>
      <c r="F33" s="397" t="s">
        <v>353</v>
      </c>
      <c r="G33" s="102">
        <f>G32+G31+G28</f>
        <v>18837</v>
      </c>
      <c r="H33" s="102">
        <f>H32+H31+H28</f>
        <v>18303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206</v>
      </c>
      <c r="D34" s="94">
        <f>IF((H33-D33)&gt;0,H33-D33,0)</f>
        <v>128</v>
      </c>
      <c r="E34" s="406" t="s">
        <v>356</v>
      </c>
      <c r="F34" s="397" t="s">
        <v>357</v>
      </c>
      <c r="G34" s="100">
        <f>IF((C33-G33)&gt;0,C33-G33,0)</f>
        <v>0</v>
      </c>
      <c r="H34" s="100">
        <f>IF((D33-H33)&gt;0,D33-H33,0)</f>
        <v>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45</v>
      </c>
      <c r="D35" s="93">
        <v>27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45</v>
      </c>
      <c r="D36" s="90">
        <v>27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92"/>
      <c r="D37" s="592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>
        <v>0</v>
      </c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161</v>
      </c>
      <c r="D39" s="96">
        <f>IF(D34&gt;0,IF(D35&lt;0,D34,IF(D34-D35&gt;=0,D34-D35,0)),0)</f>
        <v>101</v>
      </c>
      <c r="E39" s="413" t="s">
        <v>368</v>
      </c>
      <c r="F39" s="189" t="s">
        <v>369</v>
      </c>
      <c r="G39" s="103"/>
      <c r="H39" s="103">
        <f>IF(H34&gt;0,IF(D35&gt;=0,H34+D35,H34),IF(D34-D35&lt;0,D35-D34,0))</f>
        <v>0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47</v>
      </c>
      <c r="D40" s="95"/>
      <c r="E40" s="188" t="s">
        <v>370</v>
      </c>
      <c r="F40" s="189" t="s">
        <v>372</v>
      </c>
      <c r="G40" s="99"/>
      <c r="H40" s="99">
        <v>12</v>
      </c>
    </row>
    <row r="41" spans="1:18" ht="12">
      <c r="A41" s="188" t="s">
        <v>373</v>
      </c>
      <c r="B41" s="383" t="s">
        <v>374</v>
      </c>
      <c r="C41" s="97">
        <v>114</v>
      </c>
      <c r="D41" s="97">
        <v>113</v>
      </c>
      <c r="E41" s="188" t="s">
        <v>375</v>
      </c>
      <c r="F41" s="189" t="s">
        <v>376</v>
      </c>
      <c r="G41" s="102"/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18837</v>
      </c>
      <c r="D42" s="98">
        <f>D33+D35+D39</f>
        <v>18303</v>
      </c>
      <c r="E42" s="191" t="s">
        <v>379</v>
      </c>
      <c r="F42" s="192" t="s">
        <v>380</v>
      </c>
      <c r="G42" s="102">
        <f>G39+G33</f>
        <v>18837</v>
      </c>
      <c r="H42" s="102">
        <f>H39+H33</f>
        <v>18303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5"/>
      <c r="C43" s="576">
        <v>0</v>
      </c>
      <c r="D43" s="576"/>
      <c r="E43" s="577"/>
      <c r="F43" s="578"/>
      <c r="G43" s="579"/>
      <c r="H43" s="579"/>
    </row>
    <row r="44" spans="1:15" ht="12">
      <c r="A44" s="415" t="s">
        <v>900</v>
      </c>
      <c r="B44" s="580"/>
      <c r="C44" s="581" t="s">
        <v>381</v>
      </c>
      <c r="D44" s="581"/>
      <c r="E44" s="582" t="s">
        <v>382</v>
      </c>
      <c r="F44" s="578"/>
      <c r="G44" s="583"/>
      <c r="H44" s="583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4"/>
      <c r="C45" s="579" t="s">
        <v>857</v>
      </c>
      <c r="D45" s="579" t="s">
        <v>854</v>
      </c>
      <c r="E45" s="578" t="s">
        <v>899</v>
      </c>
      <c r="F45" s="578"/>
      <c r="G45" s="583"/>
      <c r="H45" s="583"/>
    </row>
    <row r="46" spans="1:8" ht="12">
      <c r="A46" s="37"/>
      <c r="B46" s="584"/>
      <c r="D46" s="579" t="s">
        <v>883</v>
      </c>
      <c r="E46" s="578"/>
      <c r="F46" s="578"/>
      <c r="G46" s="583"/>
      <c r="H46" s="583"/>
    </row>
    <row r="47" spans="1:8" ht="12">
      <c r="A47" s="35"/>
      <c r="B47" s="578"/>
      <c r="C47" s="579"/>
      <c r="D47" s="579"/>
      <c r="E47" s="578"/>
      <c r="F47" s="578"/>
      <c r="G47" s="583"/>
      <c r="H47" s="583"/>
    </row>
    <row r="48" spans="1:8" ht="12">
      <c r="A48" s="35"/>
      <c r="B48" s="578"/>
      <c r="C48" s="579"/>
      <c r="D48" s="579"/>
      <c r="E48" s="578"/>
      <c r="F48" s="578"/>
      <c r="G48" s="583"/>
      <c r="H48" s="583"/>
    </row>
    <row r="49" spans="1:8" ht="12">
      <c r="A49" s="35"/>
      <c r="B49" s="578"/>
      <c r="C49" s="579"/>
      <c r="D49" s="579"/>
      <c r="E49" s="578"/>
      <c r="F49" s="578"/>
      <c r="G49" s="583"/>
      <c r="H49" s="583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C47" sqref="C47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880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869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901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21608</v>
      </c>
      <c r="D10" s="104">
        <v>17730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-16078</v>
      </c>
      <c r="D11" s="104">
        <v>-13454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-4798</v>
      </c>
      <c r="D13" s="104">
        <v>-5356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-252</v>
      </c>
      <c r="D14" s="104">
        <v>-44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49</v>
      </c>
      <c r="D15" s="104">
        <v>-209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6</v>
      </c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-79</v>
      </c>
      <c r="D17" s="104">
        <v>-57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</v>
      </c>
      <c r="D18" s="104">
        <v>-3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4</v>
      </c>
      <c r="D19" s="104">
        <v>-330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459</v>
      </c>
      <c r="D20" s="105">
        <f>SUM(D10:D19)</f>
        <v>-1723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-209</v>
      </c>
      <c r="D22" s="104">
        <v>-338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/>
      <c r="D23" s="104"/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>
        <v>1</v>
      </c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-226</v>
      </c>
      <c r="D27" s="104">
        <v>-327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524</v>
      </c>
      <c r="D28" s="104">
        <v>616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176</v>
      </c>
      <c r="D29" s="104">
        <v>227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265</v>
      </c>
      <c r="D32" s="105">
        <f>SUM(D22:D31)</f>
        <v>179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4046</v>
      </c>
      <c r="D36" s="104">
        <v>3344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-5050</v>
      </c>
      <c r="D37" s="104">
        <v>-2236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-1</v>
      </c>
      <c r="D38" s="104">
        <v>-51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0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/>
      <c r="D40" s="104">
        <v>-1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204</v>
      </c>
      <c r="D41" s="104">
        <v>187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-801</v>
      </c>
      <c r="D42" s="105">
        <f>SUM(D34:D41)</f>
        <v>1243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-77</v>
      </c>
      <c r="D43" s="105">
        <f>D42+D32+D20</f>
        <v>-301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606">
        <v>965</v>
      </c>
      <c r="D44" s="198">
        <v>1418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606">
        <v>888</v>
      </c>
      <c r="D45" s="105">
        <f>D44+D43</f>
        <v>1117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806</v>
      </c>
      <c r="D46" s="106">
        <v>948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82</v>
      </c>
      <c r="D47" s="106">
        <v>169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9" t="s">
        <v>902</v>
      </c>
      <c r="B49" s="600"/>
      <c r="C49" s="598"/>
      <c r="D49" s="601"/>
      <c r="E49" s="450"/>
      <c r="F49" s="196"/>
      <c r="G49" s="199"/>
      <c r="H49" s="200"/>
    </row>
    <row r="50" spans="1:8" ht="12">
      <c r="A50" s="602"/>
      <c r="B50" s="600" t="s">
        <v>381</v>
      </c>
      <c r="C50" s="598"/>
      <c r="D50" s="598"/>
      <c r="G50" s="200"/>
      <c r="H50" s="200"/>
    </row>
    <row r="51" spans="1:8" ht="12">
      <c r="A51" s="602"/>
      <c r="B51" s="602"/>
      <c r="C51" s="598" t="s">
        <v>858</v>
      </c>
      <c r="D51" s="598" t="s">
        <v>854</v>
      </c>
      <c r="G51" s="200"/>
      <c r="H51" s="200"/>
    </row>
    <row r="52" spans="1:8" ht="12">
      <c r="A52" s="602"/>
      <c r="B52" s="600" t="s">
        <v>784</v>
      </c>
      <c r="C52" s="598"/>
      <c r="D52" s="598"/>
      <c r="G52" s="200"/>
      <c r="H52" s="200"/>
    </row>
    <row r="53" spans="1:8" ht="12">
      <c r="A53" s="602"/>
      <c r="B53" s="602"/>
      <c r="C53" s="598" t="s">
        <v>903</v>
      </c>
      <c r="D53" s="598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D10">
      <selection activeCell="M19" sqref="M19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881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870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905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2225</v>
      </c>
      <c r="F11" s="108">
        <f>'справка №1-БАЛАНС'!H22</f>
        <v>566</v>
      </c>
      <c r="G11" s="108">
        <f>'справка №1-БАЛАНС'!H23</f>
        <v>5</v>
      </c>
      <c r="H11" s="110">
        <v>23171</v>
      </c>
      <c r="I11" s="108">
        <f>'справка №1-БАЛАНС'!H28+'справка №1-БАЛАНС'!H31</f>
        <v>2766</v>
      </c>
      <c r="J11" s="108">
        <f>'справка №1-БАЛАНС'!H29+'справка №1-БАЛАНС'!H32</f>
        <v>-2921</v>
      </c>
      <c r="K11" s="110">
        <v>0</v>
      </c>
      <c r="L11" s="451">
        <f>SUM(C11:K11)</f>
        <v>28183</v>
      </c>
      <c r="M11" s="108">
        <f>'справка №1-БАЛАНС'!H39</f>
        <v>7837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2225</v>
      </c>
      <c r="F15" s="111">
        <f t="shared" si="2"/>
        <v>566</v>
      </c>
      <c r="G15" s="111">
        <f t="shared" si="2"/>
        <v>5</v>
      </c>
      <c r="H15" s="111">
        <f t="shared" si="2"/>
        <v>23171</v>
      </c>
      <c r="I15" s="111">
        <f t="shared" si="2"/>
        <v>2766</v>
      </c>
      <c r="J15" s="111">
        <f t="shared" si="2"/>
        <v>-2921</v>
      </c>
      <c r="K15" s="111">
        <f t="shared" si="2"/>
        <v>0</v>
      </c>
      <c r="L15" s="451">
        <f t="shared" si="1"/>
        <v>28183</v>
      </c>
      <c r="M15" s="111">
        <f t="shared" si="2"/>
        <v>7837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114</v>
      </c>
      <c r="J16" s="452">
        <f>+'справка №1-БАЛАНС'!G32</f>
        <v>0</v>
      </c>
      <c r="K16" s="110"/>
      <c r="L16" s="451">
        <f t="shared" si="1"/>
        <v>114</v>
      </c>
      <c r="M16" s="110">
        <v>47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151</v>
      </c>
      <c r="I17" s="112">
        <f t="shared" si="3"/>
        <v>0</v>
      </c>
      <c r="J17" s="112">
        <f>J18+J19</f>
        <v>-226</v>
      </c>
      <c r="K17" s="112">
        <f t="shared" si="3"/>
        <v>0</v>
      </c>
      <c r="L17" s="451">
        <f t="shared" si="1"/>
        <v>-75</v>
      </c>
      <c r="M17" s="112">
        <f>M18+M19</f>
        <v>-123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>
        <v>-75</v>
      </c>
      <c r="K18" s="110"/>
      <c r="L18" s="451">
        <f t="shared" si="1"/>
        <v>-75</v>
      </c>
      <c r="M18" s="110">
        <v>-46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151</v>
      </c>
      <c r="I19" s="110"/>
      <c r="J19" s="110">
        <v>-151</v>
      </c>
      <c r="K19" s="110"/>
      <c r="L19" s="451">
        <f t="shared" si="1"/>
        <v>0</v>
      </c>
      <c r="M19" s="110">
        <v>-77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4</v>
      </c>
      <c r="I28" s="110"/>
      <c r="J28" s="110">
        <v>-8</v>
      </c>
      <c r="K28" s="110"/>
      <c r="L28" s="451">
        <f t="shared" si="1"/>
        <v>-4</v>
      </c>
      <c r="M28" s="110">
        <v>81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2225</v>
      </c>
      <c r="F29" s="109">
        <f t="shared" si="6"/>
        <v>566</v>
      </c>
      <c r="G29" s="109">
        <f t="shared" si="6"/>
        <v>5</v>
      </c>
      <c r="H29" s="109">
        <f t="shared" si="6"/>
        <v>23326</v>
      </c>
      <c r="I29" s="109">
        <f t="shared" si="6"/>
        <v>2880</v>
      </c>
      <c r="J29" s="109">
        <f>J11+J17+J20+J21+J24+J28+J27+J16</f>
        <v>-3155</v>
      </c>
      <c r="K29" s="109">
        <f t="shared" si="6"/>
        <v>0</v>
      </c>
      <c r="L29" s="451">
        <f t="shared" si="1"/>
        <v>28218</v>
      </c>
      <c r="M29" s="109">
        <f>M11+M17+M20+M21+M24+M28+M27+M16</f>
        <v>7842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2225</v>
      </c>
      <c r="F32" s="109">
        <f t="shared" si="7"/>
        <v>566</v>
      </c>
      <c r="G32" s="109">
        <f t="shared" si="7"/>
        <v>5</v>
      </c>
      <c r="H32" s="109">
        <f t="shared" si="7"/>
        <v>23326</v>
      </c>
      <c r="I32" s="109">
        <f t="shared" si="7"/>
        <v>2880</v>
      </c>
      <c r="J32" s="109">
        <f t="shared" si="7"/>
        <v>-3155</v>
      </c>
      <c r="K32" s="109">
        <f t="shared" si="7"/>
        <v>0</v>
      </c>
      <c r="L32" s="451">
        <f t="shared" si="1"/>
        <v>28218</v>
      </c>
      <c r="M32" s="109">
        <f>M29+M30+M31</f>
        <v>7842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904</v>
      </c>
      <c r="B35" s="44"/>
      <c r="C35" s="28"/>
      <c r="D35" s="28"/>
      <c r="E35" s="28"/>
      <c r="F35" s="28" t="s">
        <v>866</v>
      </c>
      <c r="G35" s="28"/>
      <c r="H35" s="28"/>
      <c r="I35" s="28"/>
      <c r="J35" s="28"/>
      <c r="K35" s="28" t="s">
        <v>903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0">
      <selection activeCell="R28" sqref="R28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879</v>
      </c>
      <c r="I2" s="468"/>
      <c r="J2" s="468" t="s">
        <v>868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907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4161</v>
      </c>
      <c r="E9" s="259"/>
      <c r="F9" s="259"/>
      <c r="G9" s="125">
        <f>D9+E9-F9</f>
        <v>4161</v>
      </c>
      <c r="H9" s="115"/>
      <c r="I9" s="115"/>
      <c r="J9" s="125">
        <f>G9+H9-I9</f>
        <v>4161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4161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5222</v>
      </c>
      <c r="E10" s="259">
        <v>62</v>
      </c>
      <c r="F10" s="259">
        <v>11</v>
      </c>
      <c r="G10" s="125">
        <f aca="true" t="shared" si="2" ref="G10:G40">D10+E10-F10</f>
        <v>5273</v>
      </c>
      <c r="H10" s="115"/>
      <c r="I10" s="115"/>
      <c r="J10" s="125">
        <f aca="true" t="shared" si="3" ref="J10:J40">G10+H10-I10</f>
        <v>5273</v>
      </c>
      <c r="K10" s="115">
        <v>2512</v>
      </c>
      <c r="L10" s="115">
        <v>156</v>
      </c>
      <c r="M10" s="115">
        <v>7</v>
      </c>
      <c r="N10" s="125">
        <f aca="true" t="shared" si="4" ref="N10:N40">K10+L10-M10</f>
        <v>2661</v>
      </c>
      <c r="O10" s="115"/>
      <c r="P10" s="115"/>
      <c r="Q10" s="125">
        <f t="shared" si="0"/>
        <v>2661</v>
      </c>
      <c r="R10" s="125">
        <f t="shared" si="1"/>
        <v>2612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17343</v>
      </c>
      <c r="E11" s="259">
        <v>21</v>
      </c>
      <c r="F11" s="259">
        <v>3</v>
      </c>
      <c r="G11" s="125">
        <f t="shared" si="2"/>
        <v>17361</v>
      </c>
      <c r="H11" s="115"/>
      <c r="I11" s="115"/>
      <c r="J11" s="125">
        <f t="shared" si="3"/>
        <v>17361</v>
      </c>
      <c r="K11" s="115">
        <v>6061</v>
      </c>
      <c r="L11" s="115">
        <v>546</v>
      </c>
      <c r="M11" s="115">
        <v>3</v>
      </c>
      <c r="N11" s="125">
        <f t="shared" si="4"/>
        <v>6604</v>
      </c>
      <c r="O11" s="115"/>
      <c r="P11" s="115"/>
      <c r="Q11" s="125">
        <f t="shared" si="0"/>
        <v>6604</v>
      </c>
      <c r="R11" s="125">
        <f t="shared" si="1"/>
        <v>10757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1493</v>
      </c>
      <c r="E12" s="259">
        <v>52</v>
      </c>
      <c r="F12" s="259"/>
      <c r="G12" s="125">
        <f t="shared" si="2"/>
        <v>1545</v>
      </c>
      <c r="H12" s="115"/>
      <c r="I12" s="115"/>
      <c r="J12" s="125">
        <f t="shared" si="3"/>
        <v>1545</v>
      </c>
      <c r="K12" s="115">
        <v>563</v>
      </c>
      <c r="L12" s="115">
        <v>43</v>
      </c>
      <c r="M12" s="115"/>
      <c r="N12" s="125">
        <f t="shared" si="4"/>
        <v>606</v>
      </c>
      <c r="O12" s="115"/>
      <c r="P12" s="115"/>
      <c r="Q12" s="125">
        <f t="shared" si="0"/>
        <v>606</v>
      </c>
      <c r="R12" s="125">
        <f t="shared" si="1"/>
        <v>939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1554</v>
      </c>
      <c r="E13" s="259">
        <v>17</v>
      </c>
      <c r="F13" s="259">
        <v>60</v>
      </c>
      <c r="G13" s="125">
        <f t="shared" si="2"/>
        <v>1511</v>
      </c>
      <c r="H13" s="115"/>
      <c r="I13" s="115"/>
      <c r="J13" s="125">
        <f t="shared" si="3"/>
        <v>1511</v>
      </c>
      <c r="K13" s="115">
        <v>1154</v>
      </c>
      <c r="L13" s="115">
        <v>94</v>
      </c>
      <c r="M13" s="115">
        <v>60</v>
      </c>
      <c r="N13" s="125">
        <f t="shared" si="4"/>
        <v>1188</v>
      </c>
      <c r="O13" s="115"/>
      <c r="P13" s="115"/>
      <c r="Q13" s="125">
        <f t="shared" si="0"/>
        <v>1188</v>
      </c>
      <c r="R13" s="125">
        <f t="shared" si="1"/>
        <v>323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114</v>
      </c>
      <c r="E14" s="259">
        <v>1</v>
      </c>
      <c r="F14" s="259"/>
      <c r="G14" s="125">
        <f t="shared" si="2"/>
        <v>115</v>
      </c>
      <c r="H14" s="115"/>
      <c r="I14" s="115"/>
      <c r="J14" s="125">
        <f t="shared" si="3"/>
        <v>115</v>
      </c>
      <c r="K14" s="115">
        <v>94</v>
      </c>
      <c r="L14" s="115">
        <v>5</v>
      </c>
      <c r="M14" s="115"/>
      <c r="N14" s="125">
        <f t="shared" si="4"/>
        <v>99</v>
      </c>
      <c r="O14" s="115"/>
      <c r="P14" s="115"/>
      <c r="Q14" s="125">
        <f t="shared" si="0"/>
        <v>99</v>
      </c>
      <c r="R14" s="125">
        <f t="shared" si="1"/>
        <v>16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4538</v>
      </c>
      <c r="E15" s="259">
        <v>390</v>
      </c>
      <c r="F15" s="259">
        <v>115</v>
      </c>
      <c r="G15" s="125">
        <f t="shared" si="2"/>
        <v>4813</v>
      </c>
      <c r="H15" s="115"/>
      <c r="I15" s="115"/>
      <c r="J15" s="125">
        <f t="shared" si="3"/>
        <v>4813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4813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1765</v>
      </c>
      <c r="E16" s="259">
        <v>7</v>
      </c>
      <c r="F16" s="259">
        <v>1</v>
      </c>
      <c r="G16" s="125">
        <f t="shared" si="2"/>
        <v>1771</v>
      </c>
      <c r="H16" s="115"/>
      <c r="I16" s="115"/>
      <c r="J16" s="125">
        <f t="shared" si="3"/>
        <v>1771</v>
      </c>
      <c r="K16" s="115">
        <v>818</v>
      </c>
      <c r="L16" s="115">
        <v>105</v>
      </c>
      <c r="M16" s="115">
        <v>1</v>
      </c>
      <c r="N16" s="125">
        <f t="shared" si="4"/>
        <v>922</v>
      </c>
      <c r="O16" s="115"/>
      <c r="P16" s="115"/>
      <c r="Q16" s="125">
        <f t="shared" si="5"/>
        <v>922</v>
      </c>
      <c r="R16" s="125">
        <f t="shared" si="6"/>
        <v>849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36190</v>
      </c>
      <c r="E17" s="264">
        <f aca="true" t="shared" si="7" ref="E17:P17">SUM(E9:E16)</f>
        <v>550</v>
      </c>
      <c r="F17" s="264">
        <f t="shared" si="7"/>
        <v>190</v>
      </c>
      <c r="G17" s="125">
        <f t="shared" si="2"/>
        <v>36550</v>
      </c>
      <c r="H17" s="126">
        <f t="shared" si="7"/>
        <v>0</v>
      </c>
      <c r="I17" s="126">
        <f t="shared" si="7"/>
        <v>0</v>
      </c>
      <c r="J17" s="125">
        <f t="shared" si="3"/>
        <v>36550</v>
      </c>
      <c r="K17" s="126">
        <f t="shared" si="7"/>
        <v>11202</v>
      </c>
      <c r="L17" s="126">
        <f t="shared" si="7"/>
        <v>949</v>
      </c>
      <c r="M17" s="126">
        <f t="shared" si="7"/>
        <v>71</v>
      </c>
      <c r="N17" s="125">
        <f t="shared" si="4"/>
        <v>12080</v>
      </c>
      <c r="O17" s="126">
        <f t="shared" si="7"/>
        <v>0</v>
      </c>
      <c r="P17" s="126">
        <f t="shared" si="7"/>
        <v>0</v>
      </c>
      <c r="Q17" s="125">
        <f t="shared" si="5"/>
        <v>12080</v>
      </c>
      <c r="R17" s="125">
        <f t="shared" si="6"/>
        <v>24470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182</v>
      </c>
      <c r="L18" s="113">
        <v>9</v>
      </c>
      <c r="M18" s="113"/>
      <c r="N18" s="125">
        <f t="shared" si="4"/>
        <v>191</v>
      </c>
      <c r="O18" s="113"/>
      <c r="P18" s="113"/>
      <c r="Q18" s="125">
        <f t="shared" si="5"/>
        <v>191</v>
      </c>
      <c r="R18" s="125">
        <f t="shared" si="6"/>
        <v>216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/>
      <c r="E21" s="259"/>
      <c r="F21" s="259"/>
      <c r="G21" s="125">
        <f t="shared" si="2"/>
        <v>0</v>
      </c>
      <c r="H21" s="115"/>
      <c r="I21" s="115"/>
      <c r="J21" s="125">
        <f t="shared" si="3"/>
        <v>0</v>
      </c>
      <c r="K21" s="115"/>
      <c r="L21" s="115"/>
      <c r="M21" s="115"/>
      <c r="N21" s="125">
        <f t="shared" si="4"/>
        <v>0</v>
      </c>
      <c r="O21" s="115"/>
      <c r="P21" s="115"/>
      <c r="Q21" s="125">
        <f t="shared" si="5"/>
        <v>0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33</v>
      </c>
      <c r="E22" s="259">
        <v>1</v>
      </c>
      <c r="F22" s="259"/>
      <c r="G22" s="125">
        <f t="shared" si="2"/>
        <v>34</v>
      </c>
      <c r="H22" s="115"/>
      <c r="I22" s="115"/>
      <c r="J22" s="125">
        <f t="shared" si="3"/>
        <v>34</v>
      </c>
      <c r="K22" s="115">
        <v>29</v>
      </c>
      <c r="L22" s="115">
        <v>2</v>
      </c>
      <c r="M22" s="115"/>
      <c r="N22" s="125">
        <f t="shared" si="4"/>
        <v>31</v>
      </c>
      <c r="O22" s="115"/>
      <c r="P22" s="115"/>
      <c r="Q22" s="125">
        <f t="shared" si="5"/>
        <v>31</v>
      </c>
      <c r="R22" s="125">
        <f t="shared" si="6"/>
        <v>3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8</v>
      </c>
      <c r="L23" s="115">
        <v>1</v>
      </c>
      <c r="M23" s="115"/>
      <c r="N23" s="125">
        <f t="shared" si="4"/>
        <v>9</v>
      </c>
      <c r="O23" s="115"/>
      <c r="P23" s="115"/>
      <c r="Q23" s="125">
        <f t="shared" si="5"/>
        <v>9</v>
      </c>
      <c r="R23" s="125">
        <f t="shared" si="6"/>
        <v>4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73</v>
      </c>
      <c r="E24" s="259">
        <v>4</v>
      </c>
      <c r="F24" s="259"/>
      <c r="G24" s="125">
        <f t="shared" si="2"/>
        <v>77</v>
      </c>
      <c r="H24" s="115"/>
      <c r="I24" s="115"/>
      <c r="J24" s="125">
        <f t="shared" si="3"/>
        <v>77</v>
      </c>
      <c r="K24" s="115">
        <v>70</v>
      </c>
      <c r="L24" s="115">
        <v>2</v>
      </c>
      <c r="M24" s="115"/>
      <c r="N24" s="125">
        <f t="shared" si="4"/>
        <v>72</v>
      </c>
      <c r="O24" s="115"/>
      <c r="P24" s="115"/>
      <c r="Q24" s="125">
        <f t="shared" si="5"/>
        <v>72</v>
      </c>
      <c r="R24" s="125">
        <f t="shared" si="6"/>
        <v>5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119</v>
      </c>
      <c r="E25" s="260">
        <f aca="true" t="shared" si="8" ref="E25:P25">SUM(E21:E24)</f>
        <v>5</v>
      </c>
      <c r="F25" s="260">
        <f t="shared" si="8"/>
        <v>0</v>
      </c>
      <c r="G25" s="117">
        <f t="shared" si="2"/>
        <v>124</v>
      </c>
      <c r="H25" s="116">
        <f t="shared" si="8"/>
        <v>0</v>
      </c>
      <c r="I25" s="116">
        <f t="shared" si="8"/>
        <v>0</v>
      </c>
      <c r="J25" s="117">
        <f t="shared" si="3"/>
        <v>124</v>
      </c>
      <c r="K25" s="116">
        <f t="shared" si="8"/>
        <v>107</v>
      </c>
      <c r="L25" s="116">
        <f t="shared" si="8"/>
        <v>5</v>
      </c>
      <c r="M25" s="116">
        <f t="shared" si="8"/>
        <v>0</v>
      </c>
      <c r="N25" s="117">
        <f t="shared" si="4"/>
        <v>112</v>
      </c>
      <c r="O25" s="116">
        <f t="shared" si="8"/>
        <v>0</v>
      </c>
      <c r="P25" s="116">
        <f t="shared" si="8"/>
        <v>0</v>
      </c>
      <c r="Q25" s="117">
        <f t="shared" si="5"/>
        <v>112</v>
      </c>
      <c r="R25" s="117">
        <f t="shared" si="6"/>
        <v>12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2836</v>
      </c>
      <c r="E27" s="262">
        <f aca="true" t="shared" si="9" ref="E27:P27">SUM(E28:E31)</f>
        <v>0</v>
      </c>
      <c r="F27" s="262">
        <f t="shared" si="9"/>
        <v>0</v>
      </c>
      <c r="G27" s="122">
        <f t="shared" si="2"/>
        <v>2836</v>
      </c>
      <c r="H27" s="121">
        <f t="shared" si="9"/>
        <v>0</v>
      </c>
      <c r="I27" s="121">
        <f t="shared" si="9"/>
        <v>0</v>
      </c>
      <c r="J27" s="122">
        <f t="shared" si="3"/>
        <v>2836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2836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1975</v>
      </c>
      <c r="E30" s="259"/>
      <c r="F30" s="259"/>
      <c r="G30" s="125">
        <f t="shared" si="2"/>
        <v>1975</v>
      </c>
      <c r="H30" s="123"/>
      <c r="I30" s="123"/>
      <c r="J30" s="125">
        <f t="shared" si="3"/>
        <v>1975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1975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/>
      <c r="G31" s="125">
        <f t="shared" si="2"/>
        <v>674</v>
      </c>
      <c r="H31" s="123"/>
      <c r="I31" s="123"/>
      <c r="J31" s="125">
        <f t="shared" si="3"/>
        <v>674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674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2836</v>
      </c>
      <c r="E38" s="264">
        <f aca="true" t="shared" si="13" ref="E38:P38">E27+E32+E37</f>
        <v>0</v>
      </c>
      <c r="F38" s="264">
        <f t="shared" si="13"/>
        <v>0</v>
      </c>
      <c r="G38" s="125">
        <f t="shared" si="2"/>
        <v>2836</v>
      </c>
      <c r="H38" s="126">
        <f t="shared" si="13"/>
        <v>0</v>
      </c>
      <c r="I38" s="126">
        <f t="shared" si="13"/>
        <v>0</v>
      </c>
      <c r="J38" s="125">
        <f t="shared" si="3"/>
        <v>2836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2836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1238</v>
      </c>
      <c r="E39" s="259"/>
      <c r="F39" s="259"/>
      <c r="G39" s="125">
        <f t="shared" si="2"/>
        <v>1238</v>
      </c>
      <c r="H39" s="123"/>
      <c r="I39" s="123"/>
      <c r="J39" s="125">
        <f t="shared" si="3"/>
        <v>1238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1238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607">
        <f>D17+D18+D25+D38+D39</f>
        <v>40790</v>
      </c>
      <c r="E40" s="607">
        <f>E17+E18+E25+E38+E39</f>
        <v>555</v>
      </c>
      <c r="F40" s="607">
        <f>F17+F18+F25+F38+F39</f>
        <v>190</v>
      </c>
      <c r="G40" s="125">
        <f t="shared" si="2"/>
        <v>41155</v>
      </c>
      <c r="H40" s="607">
        <f>H17+H18+H25+H38+H39</f>
        <v>0</v>
      </c>
      <c r="I40" s="607">
        <f>I17+I18+I25+I38+I39</f>
        <v>0</v>
      </c>
      <c r="J40" s="125">
        <f t="shared" si="3"/>
        <v>41155</v>
      </c>
      <c r="K40" s="607">
        <f>K17+K18+K25+K38+K39</f>
        <v>11491</v>
      </c>
      <c r="L40" s="607">
        <f>L17+L18+L25+L38+L39</f>
        <v>963</v>
      </c>
      <c r="M40" s="607">
        <f>M17+M18+M25+M38+M39</f>
        <v>71</v>
      </c>
      <c r="N40" s="125">
        <f t="shared" si="4"/>
        <v>12383</v>
      </c>
      <c r="O40" s="607">
        <f>O17+O18+O25+O38+O39</f>
        <v>0</v>
      </c>
      <c r="P40" s="607">
        <f>P17+P18+P25+P38+P39</f>
        <v>0</v>
      </c>
      <c r="Q40" s="125">
        <f t="shared" si="10"/>
        <v>12383</v>
      </c>
      <c r="R40" s="125">
        <f t="shared" si="11"/>
        <v>28772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906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903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3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882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911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871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4201</v>
      </c>
      <c r="D15" s="167"/>
      <c r="E15" s="180">
        <f t="shared" si="0"/>
        <v>4201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4201</v>
      </c>
      <c r="D19" s="163">
        <f>D11+D15+D16</f>
        <v>0</v>
      </c>
      <c r="E19" s="178">
        <f>E11+E15+E16</f>
        <v>4201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6</v>
      </c>
      <c r="D21" s="167">
        <v>6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3259</v>
      </c>
      <c r="D28" s="167">
        <v>2904</v>
      </c>
      <c r="E28" s="180">
        <f t="shared" si="0"/>
        <v>355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849</v>
      </c>
      <c r="D29" s="167">
        <v>845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24</v>
      </c>
      <c r="D31" s="167">
        <v>20</v>
      </c>
      <c r="E31" s="180">
        <f t="shared" si="0"/>
        <v>4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78</v>
      </c>
      <c r="D32" s="167">
        <v>78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387</v>
      </c>
      <c r="D33" s="164">
        <f>SUM(D34:D37)</f>
        <v>370</v>
      </c>
      <c r="E33" s="181">
        <f>SUM(E34:E37)</f>
        <v>17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370</v>
      </c>
      <c r="D34" s="167">
        <v>353</v>
      </c>
      <c r="E34" s="180">
        <f t="shared" si="0"/>
        <v>17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17</v>
      </c>
      <c r="D35" s="167">
        <v>17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884</v>
      </c>
      <c r="D38" s="164">
        <f>SUM(D39:D42)</f>
        <v>884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884</v>
      </c>
      <c r="D42" s="167">
        <v>884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5528</v>
      </c>
      <c r="D43" s="163">
        <f>D24+D28+D29+D31+D30+D32+D33+D38</f>
        <v>5148</v>
      </c>
      <c r="E43" s="178">
        <f>E24+E28+E29+E31+E30+E32+E33+E38</f>
        <v>380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9735</v>
      </c>
      <c r="D44" s="162">
        <f>D43+D21+D19+D9</f>
        <v>5154</v>
      </c>
      <c r="E44" s="178">
        <f>E43+E21+E19+E9</f>
        <v>4581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/>
      <c r="D64" s="167">
        <v>0</v>
      </c>
      <c r="E64" s="179">
        <f t="shared" si="1"/>
        <v>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/>
      <c r="D65" s="168">
        <v>0</v>
      </c>
      <c r="E65" s="179">
        <f t="shared" si="1"/>
        <v>0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0</v>
      </c>
      <c r="D66" s="162">
        <f>D52+D56+D61+D62+D63+D64</f>
        <v>0</v>
      </c>
      <c r="E66" s="179">
        <f t="shared" si="1"/>
        <v>0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52</v>
      </c>
      <c r="D68" s="167"/>
      <c r="E68" s="179">
        <f t="shared" si="1"/>
        <v>52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2284</v>
      </c>
      <c r="D75" s="162">
        <f>D76+D78</f>
        <v>2284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2284</v>
      </c>
      <c r="D76" s="167">
        <v>2284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0</v>
      </c>
      <c r="D80" s="162">
        <f>SUM(D81:D84)</f>
        <v>0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4828</v>
      </c>
      <c r="D85" s="163">
        <f>SUM(D86:D90)+D94</f>
        <v>4450</v>
      </c>
      <c r="E85" s="163">
        <f>SUM(E86:E90)+E94</f>
        <v>378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>
        <v>15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2481</v>
      </c>
      <c r="D87" s="167">
        <v>2252</v>
      </c>
      <c r="E87" s="179">
        <f t="shared" si="1"/>
        <v>229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1136</v>
      </c>
      <c r="D88" s="167">
        <v>1128</v>
      </c>
      <c r="E88" s="179">
        <f t="shared" si="1"/>
        <v>8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743</v>
      </c>
      <c r="D89" s="167">
        <v>602</v>
      </c>
      <c r="E89" s="179">
        <f t="shared" si="1"/>
        <v>141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240</v>
      </c>
      <c r="D90" s="162">
        <f>SUM(D91:D93)</f>
        <v>240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96</v>
      </c>
      <c r="D91" s="167">
        <v>96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15</v>
      </c>
      <c r="D92" s="167">
        <v>15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129</v>
      </c>
      <c r="D93" s="167">
        <v>129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213</v>
      </c>
      <c r="D94" s="167">
        <v>213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6106</v>
      </c>
      <c r="D95" s="167">
        <v>5886</v>
      </c>
      <c r="E95" s="179">
        <f t="shared" si="1"/>
        <v>220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13218</v>
      </c>
      <c r="D96" s="163">
        <f>D85+D80+D75+D71+D95</f>
        <v>12620</v>
      </c>
      <c r="E96" s="163">
        <f>E85+E80+E75+E71+E95</f>
        <v>598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13270</v>
      </c>
      <c r="D97" s="163">
        <f>D96+D68+D66</f>
        <v>12620</v>
      </c>
      <c r="E97" s="163">
        <f>E96+E68+E66</f>
        <v>650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184</v>
      </c>
      <c r="D104" s="167"/>
      <c r="E104" s="167">
        <v>155</v>
      </c>
      <c r="F104" s="186">
        <f>C104+D104-E104</f>
        <v>29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184</v>
      </c>
      <c r="D105" s="162">
        <f>SUM(D102:D104)</f>
        <v>0</v>
      </c>
      <c r="E105" s="162">
        <f>SUM(E102:E104)</f>
        <v>155</v>
      </c>
      <c r="F105" s="162">
        <f>SUM(F102:F104)</f>
        <v>29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912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903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C1">
      <selection activeCell="I31" sqref="I3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879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905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868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2369924</v>
      </c>
      <c r="D12" s="154"/>
      <c r="E12" s="154"/>
      <c r="F12" s="154">
        <v>2642</v>
      </c>
      <c r="G12" s="154"/>
      <c r="H12" s="154"/>
      <c r="I12" s="596">
        <f>F12+G12-H12</f>
        <v>2642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96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96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96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96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2395789</v>
      </c>
      <c r="D17" s="267">
        <f t="shared" si="1"/>
        <v>0</v>
      </c>
      <c r="E17" s="267">
        <f t="shared" si="1"/>
        <v>0</v>
      </c>
      <c r="F17" s="267">
        <f t="shared" si="1"/>
        <v>2836</v>
      </c>
      <c r="G17" s="267">
        <f t="shared" si="1"/>
        <v>0</v>
      </c>
      <c r="H17" s="267">
        <f t="shared" si="1"/>
        <v>0</v>
      </c>
      <c r="I17" s="596">
        <f t="shared" si="0"/>
        <v>2836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96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96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96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96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97"/>
      <c r="G22" s="127"/>
      <c r="H22" s="127"/>
      <c r="I22" s="596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96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96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96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96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908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894</v>
      </c>
      <c r="B31" s="560"/>
      <c r="C31" s="464"/>
      <c r="D31" s="545"/>
      <c r="E31" s="545" t="s">
        <v>860</v>
      </c>
      <c r="F31" s="545"/>
      <c r="G31" s="545"/>
      <c r="H31" s="545"/>
      <c r="I31" s="545" t="s">
        <v>903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0"/>
  <sheetViews>
    <sheetView view="pageBreakPreview" zoomScaleSheetLayoutView="100" workbookViewId="0" topLeftCell="A31">
      <selection activeCell="E49" sqref="E49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879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909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605" t="s">
        <v>868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830</v>
      </c>
      <c r="B10" s="74"/>
      <c r="C10" s="75"/>
      <c r="D10" s="75"/>
      <c r="E10" s="75"/>
      <c r="F10" s="75"/>
    </row>
    <row r="11" spans="1:6" ht="18" customHeight="1">
      <c r="A11" s="75" t="s">
        <v>831</v>
      </c>
      <c r="B11" s="76"/>
      <c r="C11" s="75"/>
      <c r="D11" s="75"/>
      <c r="E11" s="75"/>
      <c r="F11" s="75"/>
    </row>
    <row r="12" spans="1:6" ht="16.5" customHeight="1">
      <c r="A12" s="75" t="s">
        <v>832</v>
      </c>
      <c r="B12" s="79"/>
      <c r="C12" s="574"/>
      <c r="D12" s="587"/>
      <c r="E12" s="574"/>
      <c r="F12" s="590"/>
    </row>
    <row r="13" spans="1:6" ht="16.5" customHeight="1">
      <c r="A13" s="75" t="s">
        <v>889</v>
      </c>
      <c r="B13" s="79"/>
      <c r="C13" s="574">
        <v>187</v>
      </c>
      <c r="D13" s="587">
        <v>46</v>
      </c>
      <c r="E13" s="574"/>
      <c r="F13" s="590">
        <v>187</v>
      </c>
    </row>
    <row r="14" spans="1:16" ht="15" customHeight="1">
      <c r="A14" s="77" t="s">
        <v>583</v>
      </c>
      <c r="B14" s="78" t="s">
        <v>833</v>
      </c>
      <c r="C14" s="574">
        <f>C13</f>
        <v>187</v>
      </c>
      <c r="D14" s="586"/>
      <c r="E14" s="269"/>
      <c r="F14" s="608">
        <f>F13</f>
        <v>187</v>
      </c>
      <c r="G14" s="573"/>
      <c r="H14" s="573"/>
      <c r="I14" s="573"/>
      <c r="J14" s="573"/>
      <c r="K14" s="573"/>
      <c r="L14" s="573"/>
      <c r="M14" s="573"/>
      <c r="N14" s="573"/>
      <c r="O14" s="573"/>
      <c r="P14" s="573"/>
    </row>
    <row r="15" spans="1:6" ht="12.75" customHeight="1">
      <c r="A15" s="75" t="s">
        <v>834</v>
      </c>
      <c r="B15" s="79"/>
      <c r="C15" s="574"/>
      <c r="D15" s="587"/>
      <c r="E15" s="574"/>
      <c r="F15" s="590"/>
    </row>
    <row r="16" spans="1:6" ht="12.75">
      <c r="A16" s="75" t="s">
        <v>861</v>
      </c>
      <c r="B16" s="79"/>
      <c r="C16" s="572">
        <v>221</v>
      </c>
      <c r="D16" s="585">
        <v>48.93</v>
      </c>
      <c r="E16" s="572">
        <v>221</v>
      </c>
      <c r="F16" s="588">
        <f>C16-E16</f>
        <v>0</v>
      </c>
    </row>
    <row r="17" spans="1:6" ht="12.75">
      <c r="A17" s="75" t="s">
        <v>862</v>
      </c>
      <c r="B17" s="79"/>
      <c r="C17" s="572">
        <v>33</v>
      </c>
      <c r="D17" s="585">
        <v>46.61</v>
      </c>
      <c r="E17" s="572"/>
      <c r="F17" s="588">
        <f>C17-E17</f>
        <v>33</v>
      </c>
    </row>
    <row r="18" spans="1:6" ht="12.75">
      <c r="A18" s="75" t="s">
        <v>863</v>
      </c>
      <c r="B18" s="79"/>
      <c r="C18" s="572">
        <v>101</v>
      </c>
      <c r="D18" s="585">
        <v>41.42</v>
      </c>
      <c r="E18" s="572"/>
      <c r="F18" s="588">
        <f>C18-E18</f>
        <v>101</v>
      </c>
    </row>
    <row r="19" spans="1:6" ht="12.75">
      <c r="A19" s="75" t="s">
        <v>864</v>
      </c>
      <c r="B19" s="79"/>
      <c r="C19" s="572">
        <v>170</v>
      </c>
      <c r="D19" s="585">
        <v>33.66</v>
      </c>
      <c r="E19" s="572">
        <v>170</v>
      </c>
      <c r="F19" s="588">
        <f>C19-E19</f>
        <v>0</v>
      </c>
    </row>
    <row r="20" spans="1:6" ht="12.75">
      <c r="A20" s="75" t="s">
        <v>890</v>
      </c>
      <c r="B20" s="79"/>
      <c r="C20" s="572"/>
      <c r="D20" s="585">
        <v>33</v>
      </c>
      <c r="E20" s="572"/>
      <c r="F20" s="588"/>
    </row>
    <row r="21" spans="1:6" ht="12.75">
      <c r="A21" s="75" t="s">
        <v>886</v>
      </c>
      <c r="B21" s="76"/>
      <c r="C21" s="572">
        <v>84</v>
      </c>
      <c r="D21" s="585">
        <v>38.9</v>
      </c>
      <c r="E21" s="572"/>
      <c r="F21" s="588">
        <v>84</v>
      </c>
    </row>
    <row r="22" spans="1:6" ht="12.75">
      <c r="A22" s="75" t="s">
        <v>887</v>
      </c>
      <c r="B22" s="76"/>
      <c r="C22" s="572">
        <v>167</v>
      </c>
      <c r="D22" s="585">
        <v>43.07</v>
      </c>
      <c r="E22" s="572"/>
      <c r="F22" s="588">
        <v>167</v>
      </c>
    </row>
    <row r="23" spans="1:6" ht="12.75">
      <c r="A23" s="75" t="s">
        <v>891</v>
      </c>
      <c r="B23" s="76"/>
      <c r="C23" s="572">
        <v>160</v>
      </c>
      <c r="D23" s="585">
        <v>59</v>
      </c>
      <c r="E23" s="572"/>
      <c r="F23" s="588">
        <v>160</v>
      </c>
    </row>
    <row r="24" spans="1:6" ht="12.75">
      <c r="A24" s="75" t="s">
        <v>892</v>
      </c>
      <c r="B24" s="76"/>
      <c r="C24" s="572">
        <v>1037</v>
      </c>
      <c r="D24" s="585">
        <v>49.46</v>
      </c>
      <c r="E24" s="572"/>
      <c r="F24" s="588">
        <v>1037</v>
      </c>
    </row>
    <row r="25" spans="1:6" ht="12.75">
      <c r="A25" s="75" t="s">
        <v>893</v>
      </c>
      <c r="B25" s="76"/>
      <c r="C25" s="572">
        <v>2</v>
      </c>
      <c r="D25" s="585"/>
      <c r="E25" s="572"/>
      <c r="F25" s="588">
        <v>2</v>
      </c>
    </row>
    <row r="26" spans="1:6" ht="13.5">
      <c r="A26" s="77" t="s">
        <v>603</v>
      </c>
      <c r="B26" s="76"/>
      <c r="C26" s="572">
        <f>C16+C17+C18+C19+C20+C21+C22+C24+C25+C23</f>
        <v>1975</v>
      </c>
      <c r="D26" s="585"/>
      <c r="E26" s="572">
        <f>SUM(E16:E21)</f>
        <v>391</v>
      </c>
      <c r="F26" s="588">
        <f>SUM(F16:F25)</f>
        <v>1584</v>
      </c>
    </row>
    <row r="27" spans="1:6" ht="12.75">
      <c r="A27" s="75" t="s">
        <v>836</v>
      </c>
      <c r="B27" s="78" t="s">
        <v>835</v>
      </c>
      <c r="C27" s="591"/>
      <c r="D27" s="586"/>
      <c r="E27" s="591"/>
      <c r="F27" s="588">
        <f>C27-E27</f>
        <v>0</v>
      </c>
    </row>
    <row r="28" spans="1:16" ht="12.75">
      <c r="A28" s="75" t="s">
        <v>873</v>
      </c>
      <c r="B28" s="76"/>
      <c r="C28" s="572">
        <v>100</v>
      </c>
      <c r="D28" s="585">
        <v>21.18</v>
      </c>
      <c r="E28" s="572"/>
      <c r="F28" s="588">
        <f>C28-E28</f>
        <v>100</v>
      </c>
      <c r="G28" s="573"/>
      <c r="H28" s="573"/>
      <c r="I28" s="573"/>
      <c r="J28" s="573"/>
      <c r="K28" s="573"/>
      <c r="L28" s="573"/>
      <c r="M28" s="573"/>
      <c r="N28" s="573"/>
      <c r="O28" s="573"/>
      <c r="P28" s="573"/>
    </row>
    <row r="29" spans="1:6" ht="12.75">
      <c r="A29" s="75" t="s">
        <v>874</v>
      </c>
      <c r="B29" s="76"/>
      <c r="C29" s="572">
        <v>24</v>
      </c>
      <c r="D29" s="585">
        <v>3.13</v>
      </c>
      <c r="E29" s="572"/>
      <c r="F29" s="588">
        <f>C29-E29</f>
        <v>24</v>
      </c>
    </row>
    <row r="30" spans="1:6" ht="12.75">
      <c r="A30" s="75" t="s">
        <v>875</v>
      </c>
      <c r="B30" s="76"/>
      <c r="C30" s="572">
        <v>4</v>
      </c>
      <c r="D30" s="585">
        <v>2.58</v>
      </c>
      <c r="E30" s="572"/>
      <c r="F30" s="588">
        <v>4</v>
      </c>
    </row>
    <row r="31" spans="1:6" ht="12.75">
      <c r="A31" s="75" t="s">
        <v>885</v>
      </c>
      <c r="B31" s="76"/>
      <c r="C31" s="572">
        <v>200</v>
      </c>
      <c r="D31" s="585">
        <v>20</v>
      </c>
      <c r="E31" s="572"/>
      <c r="F31" s="588">
        <v>200</v>
      </c>
    </row>
    <row r="32" spans="1:6" ht="12.75">
      <c r="A32" s="75" t="s">
        <v>888</v>
      </c>
      <c r="B32" s="76"/>
      <c r="C32" s="572">
        <v>63</v>
      </c>
      <c r="D32" s="585">
        <v>20</v>
      </c>
      <c r="E32" s="572"/>
      <c r="F32" s="588">
        <v>63</v>
      </c>
    </row>
    <row r="33" spans="1:6" ht="12.75">
      <c r="A33" s="75" t="s">
        <v>876</v>
      </c>
      <c r="B33" s="76"/>
      <c r="C33" s="572">
        <v>283</v>
      </c>
      <c r="D33" s="585"/>
      <c r="E33" s="572">
        <v>283</v>
      </c>
      <c r="F33" s="588"/>
    </row>
    <row r="34" spans="1:6" ht="13.5">
      <c r="A34" s="77" t="s">
        <v>837</v>
      </c>
      <c r="B34" s="76"/>
      <c r="C34" s="572">
        <f>SUM(C27:C33)</f>
        <v>674</v>
      </c>
      <c r="D34" s="585"/>
      <c r="E34" s="572">
        <f>E28+E29+E30+E31+E32+E33</f>
        <v>283</v>
      </c>
      <c r="F34" s="588">
        <f>F28+F29+F30+F31+F33+F32</f>
        <v>391</v>
      </c>
    </row>
    <row r="35" spans="1:6" ht="13.5">
      <c r="A35" s="80" t="s">
        <v>839</v>
      </c>
      <c r="B35" s="78" t="s">
        <v>838</v>
      </c>
      <c r="C35" s="591">
        <f>C14+C26+C34</f>
        <v>2836</v>
      </c>
      <c r="D35" s="586"/>
      <c r="E35" s="591">
        <f>E14+E26+E34</f>
        <v>674</v>
      </c>
      <c r="F35" s="591">
        <f>F14+F26+F34</f>
        <v>2162</v>
      </c>
    </row>
    <row r="36" spans="1:16" ht="14.25" customHeight="1">
      <c r="A36" s="73" t="s">
        <v>841</v>
      </c>
      <c r="B36" s="78" t="s">
        <v>840</v>
      </c>
      <c r="C36" s="269"/>
      <c r="D36" s="586"/>
      <c r="E36" s="269"/>
      <c r="F36" s="589"/>
      <c r="G36" s="573"/>
      <c r="H36" s="573"/>
      <c r="I36" s="573"/>
      <c r="J36" s="573"/>
      <c r="K36" s="573"/>
      <c r="L36" s="573"/>
      <c r="M36" s="573"/>
      <c r="N36" s="573"/>
      <c r="O36" s="573"/>
      <c r="P36" s="573"/>
    </row>
    <row r="37" spans="1:16" ht="20.25" customHeight="1">
      <c r="A37" s="75" t="s">
        <v>831</v>
      </c>
      <c r="B37" s="78"/>
      <c r="C37" s="574"/>
      <c r="D37" s="587"/>
      <c r="E37" s="574"/>
      <c r="F37" s="590"/>
      <c r="G37" s="573"/>
      <c r="H37" s="573"/>
      <c r="I37" s="573"/>
      <c r="J37" s="573"/>
      <c r="K37" s="573"/>
      <c r="L37" s="573"/>
      <c r="M37" s="573"/>
      <c r="N37" s="573"/>
      <c r="O37" s="573"/>
      <c r="P37" s="573"/>
    </row>
    <row r="38" spans="1:6" ht="15" customHeight="1">
      <c r="A38" s="77" t="s">
        <v>566</v>
      </c>
      <c r="B38" s="76"/>
      <c r="C38" s="572"/>
      <c r="D38" s="585"/>
      <c r="E38" s="572"/>
      <c r="F38" s="588">
        <f>C38-E38</f>
        <v>0</v>
      </c>
    </row>
    <row r="39" spans="1:6" ht="12.75">
      <c r="A39" s="75" t="s">
        <v>832</v>
      </c>
      <c r="B39" s="78" t="s">
        <v>842</v>
      </c>
      <c r="C39" s="269">
        <f>SUM(C38:C38)</f>
        <v>0</v>
      </c>
      <c r="D39" s="586"/>
      <c r="E39" s="269">
        <f>SUM(E38:E38)</f>
        <v>0</v>
      </c>
      <c r="F39" s="589">
        <f>SUM(F38:F38)</f>
        <v>0</v>
      </c>
    </row>
    <row r="40" spans="1:16" ht="15" customHeight="1">
      <c r="A40" s="77" t="s">
        <v>583</v>
      </c>
      <c r="B40" s="76"/>
      <c r="C40" s="572"/>
      <c r="D40" s="585"/>
      <c r="E40" s="572"/>
      <c r="F40" s="588">
        <f>C40-E40</f>
        <v>0</v>
      </c>
      <c r="G40" s="573"/>
      <c r="H40" s="573"/>
      <c r="I40" s="573"/>
      <c r="J40" s="573"/>
      <c r="K40" s="573"/>
      <c r="L40" s="573"/>
      <c r="M40" s="573"/>
      <c r="N40" s="573"/>
      <c r="O40" s="573"/>
      <c r="P40" s="573"/>
    </row>
    <row r="41" spans="1:6" ht="12.75">
      <c r="A41" s="75" t="s">
        <v>834</v>
      </c>
      <c r="B41" s="78" t="s">
        <v>843</v>
      </c>
      <c r="C41" s="269">
        <f>SUM(C40:C40)</f>
        <v>0</v>
      </c>
      <c r="D41" s="586"/>
      <c r="E41" s="269">
        <f>SUM(E40:E40)</f>
        <v>0</v>
      </c>
      <c r="F41" s="589">
        <f>SUM(F40:F40)</f>
        <v>0</v>
      </c>
    </row>
    <row r="42" spans="1:16" ht="11.25" customHeight="1">
      <c r="A42" s="77" t="s">
        <v>603</v>
      </c>
      <c r="B42" s="76"/>
      <c r="C42" s="572"/>
      <c r="D42" s="585"/>
      <c r="E42" s="572"/>
      <c r="F42" s="588">
        <f>C42-E42</f>
        <v>0</v>
      </c>
      <c r="G42" s="573"/>
      <c r="H42" s="573"/>
      <c r="I42" s="573"/>
      <c r="J42" s="573"/>
      <c r="K42" s="573"/>
      <c r="L42" s="573"/>
      <c r="M42" s="573"/>
      <c r="N42" s="573"/>
      <c r="O42" s="573"/>
      <c r="P42" s="573"/>
    </row>
    <row r="43" spans="1:6" ht="12.75">
      <c r="A43" s="75" t="s">
        <v>836</v>
      </c>
      <c r="B43" s="78" t="s">
        <v>844</v>
      </c>
      <c r="C43" s="591">
        <f>SUM(C42:C42)</f>
        <v>0</v>
      </c>
      <c r="D43" s="586"/>
      <c r="E43" s="269">
        <f>SUM(E42:E42)</f>
        <v>0</v>
      </c>
      <c r="F43" s="589">
        <f>SUM(F42:F42)</f>
        <v>0</v>
      </c>
    </row>
    <row r="44" spans="1:16" ht="15.75" customHeight="1">
      <c r="A44" s="77" t="s">
        <v>837</v>
      </c>
      <c r="B44" s="76"/>
      <c r="C44" s="572"/>
      <c r="D44" s="585"/>
      <c r="E44" s="572"/>
      <c r="F44" s="588">
        <f>C44-E44</f>
        <v>0</v>
      </c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6" ht="13.5">
      <c r="A45" s="80" t="s">
        <v>846</v>
      </c>
      <c r="B45" s="78" t="s">
        <v>845</v>
      </c>
      <c r="C45" s="269">
        <f>SUM(C44:C44)</f>
        <v>0</v>
      </c>
      <c r="D45" s="586"/>
      <c r="E45" s="269">
        <f>SUM(E44:E44)</f>
        <v>0</v>
      </c>
      <c r="F45" s="589">
        <f>SUM(F44:F44)</f>
        <v>0</v>
      </c>
    </row>
    <row r="46" spans="1:16" ht="17.25" customHeight="1">
      <c r="A46" s="81"/>
      <c r="B46" s="78" t="s">
        <v>847</v>
      </c>
      <c r="C46" s="269">
        <f>C45+C43+C41+C39</f>
        <v>0</v>
      </c>
      <c r="D46" s="586"/>
      <c r="E46" s="269">
        <f>E45+E43+E41+E39</f>
        <v>0</v>
      </c>
      <c r="F46" s="589">
        <f>F45+F43+F41+F39</f>
        <v>0</v>
      </c>
      <c r="G46" s="573"/>
      <c r="H46" s="573"/>
      <c r="I46" s="573"/>
      <c r="J46" s="573"/>
      <c r="K46" s="573"/>
      <c r="L46" s="573"/>
      <c r="M46" s="573"/>
      <c r="N46" s="573"/>
      <c r="O46" s="573"/>
      <c r="P46" s="573"/>
    </row>
    <row r="47" spans="1:16" ht="19.5" customHeight="1">
      <c r="A47" s="84" t="s">
        <v>910</v>
      </c>
      <c r="B47" s="82"/>
      <c r="C47" s="83"/>
      <c r="D47" s="83"/>
      <c r="E47" s="83"/>
      <c r="F47" s="83"/>
      <c r="G47" s="573"/>
      <c r="H47" s="573"/>
      <c r="I47" s="573"/>
      <c r="J47" s="573"/>
      <c r="K47" s="573"/>
      <c r="L47" s="573"/>
      <c r="M47" s="573"/>
      <c r="N47" s="573"/>
      <c r="O47" s="573"/>
      <c r="P47" s="573"/>
    </row>
    <row r="48" spans="1:6" ht="19.5" customHeight="1">
      <c r="A48" s="86"/>
      <c r="B48" s="85"/>
      <c r="C48" s="84" t="s">
        <v>848</v>
      </c>
      <c r="D48" s="86"/>
      <c r="E48" s="84" t="s">
        <v>849</v>
      </c>
      <c r="F48" s="86"/>
    </row>
    <row r="49" spans="1:6" ht="12.75">
      <c r="A49" s="86"/>
      <c r="B49" s="87"/>
      <c r="C49" s="86" t="s">
        <v>865</v>
      </c>
      <c r="D49" s="86" t="s">
        <v>854</v>
      </c>
      <c r="E49" s="86" t="s">
        <v>903</v>
      </c>
      <c r="F49" s="86"/>
    </row>
    <row r="50" spans="2:6" ht="12.75">
      <c r="B50" s="87"/>
      <c r="C50" s="86"/>
      <c r="D50" s="86"/>
      <c r="E50" s="86"/>
      <c r="F50" s="86"/>
    </row>
    <row r="51" spans="3:5" ht="12.75">
      <c r="C51" s="86"/>
      <c r="E51" s="86"/>
    </row>
    <row r="54" ht="12.75">
      <c r="A54" s="58" t="s">
        <v>158</v>
      </c>
    </row>
    <row r="55" ht="12.75">
      <c r="C55" s="58" t="s">
        <v>158</v>
      </c>
    </row>
    <row r="60" ht="12.75">
      <c r="C60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F44 C16:E26 C38:F38 C40:F40 C42:F42 F16:F32 C33:F34 C28:E32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2010-11-19T11:33:29Z</cp:lastPrinted>
  <dcterms:created xsi:type="dcterms:W3CDTF">2000-06-29T12:02:40Z</dcterms:created>
  <dcterms:modified xsi:type="dcterms:W3CDTF">2010-11-26T11:38:48Z</dcterms:modified>
  <cp:category/>
  <cp:version/>
  <cp:contentType/>
  <cp:contentStatus/>
</cp:coreProperties>
</file>