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20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6" sheetId="5" r:id="rId5"/>
    <sheet name="справка _5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<sst xmlns="http://schemas.openxmlformats.org/spreadsheetml/2006/main" count="1064" uniqueCount="871">
  <si>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</si>
  <si>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</si>
  <si>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</si>
  <si>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</si>
  <si>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</si>
  <si>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</si>
  <si>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</si>
  <si>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</si>
  <si>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</si>
  <si>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</si>
  <si>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</si>
  <si>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</si>
  <si>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</si>
  <si>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</si>
  <si>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</si>
  <si>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</si>
  <si>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</si>
  <si>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</si>
  <si>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</si>
  <si>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</si>
  <si>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</si>
  <si>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</si>
  <si>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</si>
  <si>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</si>
  <si>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</si>
  <si>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</si>
  <si>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</si>
  <si>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</si>
  <si>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</si>
  <si>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</si>
  <si>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</si>
  <si>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</si>
  <si>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</si>
  <si>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</si>
  <si>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</si>
  <si>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</si>
  <si>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</si>
  <si>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</si>
  <si>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</si>
  <si>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</si>
  <si>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</si>
  <si>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</si>
  <si>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</si>
  <si>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</si>
  <si>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</si>
  <si>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</si>
  <si>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</si>
  <si>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</si>
  <si>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</si>
  <si>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</si>
  <si>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</si>
  <si>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</si>
  <si>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</si>
  <si>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</si>
  <si>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</si>
  <si>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</si>
  <si>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</si>
  <si>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</si>
  <si>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</si>
  <si>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</si>
  <si>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</si>
  <si>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</si>
  <si>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</si>
  <si>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</si>
  <si>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</si>
  <si>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</si>
  <si>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</si>
  <si>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</si>
  <si>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</si>
  <si>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</si>
  <si>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</si>
  <si>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</si>
  <si>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</si>
  <si>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</si>
  <si>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</si>
  <si>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</si>
  <si>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</si>
  <si>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</si>
  <si>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</si>
  <si>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</si>
  <si>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</si>
  <si>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</si>
  <si>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</si>
  <si>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</si>
  <si>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</si>
  <si>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</si>
  <si>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</si>
  <si>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</si>
  <si>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</si>
  <si>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</si>
  <si>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</si>
  <si>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</si>
  <si>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</si>
  <si>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</si>
  <si>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</si>
  <si>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</si>
  <si>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</si>
  <si>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</si>
  <si>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</si>
  <si>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</si>
  <si>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</si>
  <si>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</si>
  <si>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</si>
  <si>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</si>
  <si>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</si>
  <si>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</si>
  <si>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</si>
  <si>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</si>
  <si>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</si>
  <si>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</si>
  <si>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</si>
  <si>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</si>
  <si>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</si>
  <si>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</si>
  <si>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</si>
  <si>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</si>
  <si>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</si>
  <si>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</si>
  <si>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</si>
  <si>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</si>
  <si>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</si>
  <si>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</si>
  <si>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</si>
  <si>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</si>
  <si>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</si>
  <si>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</si>
  <si>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</si>
  <si>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</si>
  <si>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</si>
  <si>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</si>
  <si>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</si>
  <si>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</si>
  <si>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</si>
  <si>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</si>
  <si>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</si>
  <si>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</si>
  <si>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</si>
  <si>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</si>
  <si>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</si>
  <si>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</si>
  <si>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</si>
  <si>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</si>
  <si>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</si>
  <si>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</si>
  <si>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</si>
  <si>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</si>
  <si>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</si>
  <si>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</si>
  <si>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</si>
  <si>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</si>
  <si>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</si>
  <si>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</si>
  <si>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</si>
  <si>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</si>
  <si>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</si>
  <si>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</si>
  <si>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</si>
  <si>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</si>
  <si>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</si>
  <si>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</si>
  <si>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</si>
  <si>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</si>
  <si>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</si>
  <si>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</si>
  <si>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</si>
  <si>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</si>
  <si>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</si>
  <si>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</si>
  <si>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</si>
  <si>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</si>
  <si>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</si>
  <si>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</si>
  <si>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</si>
  <si>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</si>
  <si>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</si>
  <si>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</si>
  <si>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</si>
  <si>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</si>
  <si>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</si>
  <si>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</si>
  <si>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</si>
  <si>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</si>
  <si>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</si>
  <si>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</si>
  <si>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</si>
  <si>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</si>
  <si>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</si>
  <si>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</si>
  <si>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</si>
  <si>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</si>
  <si>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</si>
  <si>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</si>
  <si>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</si>
  <si>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</si>
  <si>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</si>
  <si>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</si>
  <si>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</si>
  <si>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</si>
  <si>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</si>
  <si>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</si>
  <si>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</si>
  <si>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</si>
  <si>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</si>
  <si>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</si>
  <si>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</si>
  <si>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</si>
  <si>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</si>
  <si>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</si>
  <si>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</si>
  <si>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</si>
  <si>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</si>
  <si>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</si>
  <si>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</si>
  <si>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</si>
  <si>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</si>
  <si>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</si>
  <si>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</si>
  <si>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</si>
  <si>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</si>
  <si>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</si>
  <si>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</si>
  <si>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</si>
  <si>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</si>
  <si>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</si>
  <si>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</si>
  <si>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</si>
  <si>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</si>
  <si>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</si>
  <si>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</si>
  <si>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</si>
  <si>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</si>
  <si>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</si>
  <si>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</si>
  <si>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</si>
  <si>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</si>
  <si>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</si>
  <si>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</si>
  <si>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</si>
  <si>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</si>
  <si>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</si>
  <si>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</si>
  <si>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</si>
  <si>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</si>
  <si>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</si>
  <si>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</si>
  <si>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</si>
  <si>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</si>
  <si>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</si>
  <si>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</si>
  <si>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</si>
  <si>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</si>
  <si>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</si>
  <si>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</si>
  <si>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</si>
  <si>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</si>
  <si>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</si>
  <si>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</si>
  <si>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</si>
  <si>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</si>
  <si>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</si>
  <si>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</si>
  <si>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</si>
  <si>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</si>
  <si>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</si>
  <si>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</si>
  <si>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</si>
  <si>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</si>
  <si>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</si>
  <si>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</si>
  <si>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</si>
  <si>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</si>
  <si>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</si>
  <si>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</si>
  <si>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</si>
  <si>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</si>
  <si>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 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</si>
  <si>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</si>
  <si>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</si>
  <si>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</si>
  <si>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</si>
  <si>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</si>
  <si>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</si>
  <si>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</si>
  <si>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</si>
  <si>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</si>
  <si>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</si>
  <si>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</si>
  <si>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</si>
  <si>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</si>
  <si>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</si>
  <si>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</si>
  <si>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</si>
  <si>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</si>
  <si>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</si>
  <si>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</si>
  <si>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</si>
  <si>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</si>
  <si>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</si>
  <si>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</si>
  <si>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</si>
  <si>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</si>
  <si>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</si>
  <si>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</si>
  <si>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</si>
  <si>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</si>
  <si>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</si>
  <si>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</si>
  <si>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</si>
  <si>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</si>
  <si>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</si>
  <si>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</si>
  <si>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</si>
  <si>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</si>
  <si>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</si>
  <si>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</si>
  <si>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</si>
  <si>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</si>
  <si>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</si>
  <si>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</si>
  <si>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</si>
  <si>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</si>
  <si>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</si>
  <si>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</si>
  <si>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</si>
  <si>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</si>
  <si>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</si>
  <si>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</si>
  <si>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</si>
  <si>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</si>
  <si>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</si>
  <si>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</si>
  <si>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</si>
  <si>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</si>
  <si>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</si>
  <si>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</si>
  <si>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</si>
  <si>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</si>
  <si>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</si>
  <si>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</si>
  <si>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</si>
  <si>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</si>
  <si>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</si>
  <si>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</si>
  <si>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</si>
  <si>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</si>
  <si>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</si>
  <si>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</si>
  <si>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</si>
  <si>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</si>
  <si>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</si>
  <si>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</si>
  <si>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</si>
  <si>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</si>
  <si>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</si>
  <si>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</si>
  <si>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</si>
  <si>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</si>
  <si>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</si>
  <si>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</si>
  <si>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</si>
  <si>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</si>
  <si>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</si>
  <si>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</si>
  <si>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</si>
  <si>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</si>
  <si>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</si>
  <si>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</si>
  <si>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</si>
  <si>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</si>
  <si>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</si>
  <si>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</si>
  <si>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</si>
  <si>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</si>
  <si>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</si>
  <si>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</si>
  <si>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</si>
  <si>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</si>
  <si>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</si>
  <si>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</si>
  <si>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</si>
  <si>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</si>
  <si>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</si>
  <si>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</si>
  <si>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</si>
  <si>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</si>
  <si>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</si>
  <si>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</si>
  <si>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</si>
  <si>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</si>
  <si>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</si>
  <si>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</si>
  <si>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</si>
  <si>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</si>
  <si>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</si>
  <si>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</si>
  <si>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</si>
  <si>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</si>
  <si>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</si>
  <si>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</si>
  <si>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</si>
  <si>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</si>
  <si>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</si>
  <si>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</si>
  <si>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</si>
  <si>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</si>
  <si>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</si>
  <si>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</si>
  <si>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</si>
  <si>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</si>
  <si>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</si>
  <si>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</si>
  <si>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</si>
  <si>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</si>
  <si>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</si>
  <si>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</si>
  <si>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</si>
  <si>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</si>
  <si>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</si>
  <si>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</si>
  <si>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</si>
  <si>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</si>
  <si>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</si>
  <si>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</si>
  <si>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</si>
  <si>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</si>
  <si>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</si>
  <si>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</si>
  <si>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</si>
  <si>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</si>
  <si>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</si>
  <si>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</si>
  <si>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</si>
  <si>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</si>
  <si>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</si>
  <si>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</si>
  <si>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</si>
  <si>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</si>
  <si>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</si>
  <si>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</si>
  <si>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</si>
  <si>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</si>
  <si>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</si>
  <si>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</si>
  <si>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</si>
  <si>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</si>
  <si>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</si>
  <si>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</si>
  <si>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</si>
  <si>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</si>
  <si>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</si>
  <si>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</si>
  <si>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</si>
  <si>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</si>
  <si>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</si>
  <si>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</si>
  <si>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</si>
  <si>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</si>
  <si>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</si>
  <si>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</si>
  <si>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</si>
  <si>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</si>
  <si>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</si>
  <si>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</si>
  <si>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</si>
  <si>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</si>
  <si>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</si>
  <si>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</si>
  <si>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</si>
  <si>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</si>
  <si>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</si>
  <si>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</si>
  <si>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</si>
  <si>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</si>
  <si>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</si>
  <si>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</si>
  <si>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</si>
  <si>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</si>
  <si>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</si>
  <si>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</si>
  <si>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</si>
  <si>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</si>
  <si>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</si>
  <si>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</si>
  <si>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</si>
  <si>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</si>
  <si>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</si>
  <si>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</si>
  <si>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</si>
  <si>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</si>
  <si>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</si>
  <si>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</si>
  <si>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</si>
  <si>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</si>
  <si>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</si>
  <si>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</si>
  <si>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</si>
  <si>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</si>
  <si>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</si>
  <si>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</si>
  <si>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</si>
  <si>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</si>
  <si>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</si>
  <si>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</si>
  <si>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</si>
  <si>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</si>
  <si>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</si>
  <si>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</si>
  <si>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</si>
  <si>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</si>
  <si>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</si>
  <si>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</si>
  <si>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</si>
  <si>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</si>
  <si>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</si>
  <si>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</si>
  <si>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</si>
  <si>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</si>
  <si>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</si>
  <si>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</si>
  <si>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</si>
  <si>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</si>
  <si>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</si>
  <si>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</si>
  <si>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</si>
  <si>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</si>
  <si>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</si>
  <si>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</si>
  <si>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</si>
  <si>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</si>
  <si>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</si>
  <si>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</si>
  <si>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 Л. Леков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</si>
  <si>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</si>
  <si>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</si>
  <si>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</si>
  <si>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</si>
  <si>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</si>
  <si>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</si>
  <si>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</si>
  <si>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</si>
  <si>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</si>
  <si>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</si>
  <si>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</si>
  <si>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</si>
  <si>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</si>
  <si>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</si>
  <si>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</si>
  <si>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</si>
  <si>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</si>
  <si>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</si>
  <si>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</si>
  <si>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</si>
  <si>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</si>
  <si>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</si>
  <si>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</si>
  <si>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</si>
  <si>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</si>
  <si>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</si>
  <si>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</si>
  <si>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</si>
  <si>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</si>
  <si>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</si>
  <si>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</si>
  <si>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</si>
  <si>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</si>
  <si>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</si>
  <si>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</si>
  <si>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</si>
  <si>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</si>
  <si>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</si>
  <si>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</si>
  <si>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</si>
  <si>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</si>
  <si>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</si>
  <si>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</si>
  <si>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</si>
  <si>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</si>
  <si>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</si>
  <si>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</si>
  <si>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</si>
  <si>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</si>
  <si>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</si>
  <si>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</si>
  <si>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</si>
  <si>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</si>
  <si>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</si>
  <si>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</si>
  <si>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</si>
  <si>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</si>
  <si>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</si>
  <si>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</si>
  <si>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</si>
  <si>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</si>
  <si>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</si>
  <si>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</si>
  <si>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</si>
  <si>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</si>
  <si>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</si>
  <si>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</si>
  <si>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</si>
  <si>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</si>
  <si>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</si>
  <si>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</si>
  <si>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</si>
  <si>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</si>
  <si>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</si>
  <si>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</si>
  <si>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</si>
  <si>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</si>
  <si>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</si>
  <si>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</si>
  <si>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</si>
  <si>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</si>
  <si>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</si>
  <si>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</si>
  <si>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</si>
  <si>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</si>
  <si>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</si>
  <si>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</si>
  <si>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</si>
  <si>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</si>
  <si>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</si>
  <si>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</si>
  <si>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</si>
  <si>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</si>
  <si>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</si>
  <si>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</si>
  <si>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</si>
  <si>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</si>
  <si>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</si>
  <si>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</si>
  <si>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</si>
  <si>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</si>
  <si>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</si>
  <si>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</si>
  <si>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</si>
  <si>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</si>
  <si>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</si>
  <si>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</si>
  <si>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</si>
  <si>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</si>
  <si>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</si>
  <si>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</si>
  <si>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</si>
  <si>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</si>
  <si>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</si>
  <si>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</si>
  <si>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</si>
  <si>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</si>
  <si>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</si>
  <si>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</si>
  <si>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</si>
  <si>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</si>
  <si>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</si>
  <si>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</si>
  <si>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</si>
  <si>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</si>
  <si>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</si>
  <si>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</si>
  <si>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</si>
  <si>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</si>
  <si>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</si>
  <si>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</si>
  <si>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</si>
  <si>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</si>
  <si>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</si>
  <si>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</si>
  <si>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</si>
  <si>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</si>
  <si>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</si>
  <si>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</si>
  <si>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</si>
  <si>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</si>
  <si>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</si>
  <si>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</si>
  <si>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</si>
  <si>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</si>
  <si>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</si>
  <si>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</si>
  <si>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</si>
  <si>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</si>
  <si>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</si>
  <si>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</si>
  <si>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</si>
  <si>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</si>
  <si>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</si>
  <si>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</si>
  <si>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</si>
  <si>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</si>
  <si>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</si>
  <si>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</si>
  <si>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</si>
  <si>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</si>
  <si>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</si>
  <si>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</si>
  <si>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</si>
  <si>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</si>
  <si>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</si>
  <si>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</si>
  <si>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</si>
  <si>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</si>
  <si>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</si>
  <si>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</si>
  <si>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</si>
  <si>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</si>
  <si>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</si>
  <si>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</si>
  <si>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</si>
  <si>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</si>
  <si>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</si>
  <si>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</si>
  <si>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</si>
  <si>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</si>
  <si>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</si>
  <si>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</si>
  <si>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</si>
  <si>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</si>
  <si>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</si>
  <si>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</si>
  <si>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</si>
  <si>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</si>
  <si>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</si>
  <si>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</si>
  <si>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</si>
  <si>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</si>
  <si>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</si>
  <si>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</si>
  <si>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</si>
  <si>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</si>
  <si>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</si>
  <si>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</si>
  <si>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</si>
  <si>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</si>
  <si>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</si>
  <si>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</si>
  <si>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</si>
  <si>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</si>
  <si>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</si>
  <si>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</si>
  <si>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</si>
  <si>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</si>
  <si>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</si>
  <si>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</si>
  <si>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</si>
  <si>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</si>
  <si>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</si>
  <si>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</si>
  <si>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</si>
  <si>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</si>
  <si>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</si>
  <si>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</si>
  <si>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</si>
  <si>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</si>
  <si>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</si>
  <si>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</si>
  <si>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</si>
  <si>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</si>
  <si>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</si>
  <si>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</si>
  <si>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</si>
  <si>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</si>
  <si>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</si>
  <si>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</si>
  <si>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</si>
  <si>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</si>
  <si>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</si>
  <si>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</si>
  <si>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</si>
  <si>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</si>
  <si>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</si>
  <si>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</si>
  <si>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</si>
  <si>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</si>
  <si>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</si>
  <si>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</si>
  <si>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</si>
  <si>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</si>
  <si>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</si>
  <si>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</si>
  <si>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</si>
  <si>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</si>
  <si>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</si>
  <si>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</si>
  <si>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</si>
  <si>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</si>
  <si>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</si>
  <si>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</si>
  <si>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</si>
  <si>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</si>
  <si>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</si>
  <si>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</si>
  <si>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</si>
  <si>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</si>
  <si>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</si>
  <si>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</si>
  <si>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</si>
  <si>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</si>
  <si>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</si>
  <si>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</si>
  <si>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</si>
  <si>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</si>
  <si>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</si>
  <si>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</si>
  <si>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</si>
  <si>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</si>
  <si>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</si>
  <si>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</si>
  <si>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</si>
  <si>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</si>
  <si>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</si>
  <si>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</si>
  <si>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</si>
  <si>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</si>
  <si>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</si>
  <si>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</si>
  <si>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</si>
  <si>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</si>
  <si>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</si>
  <si>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</si>
  <si>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</si>
  <si>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</si>
  <si>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</si>
  <si>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</si>
  <si>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</si>
  <si>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</si>
  <si>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</si>
  <si>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</si>
  <si>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</si>
  <si>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</si>
  <si>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</si>
  <si>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</si>
  <si>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</si>
  <si>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</si>
  <si>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</si>
  <si>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</si>
  <si>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</si>
  <si>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</si>
  <si>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</si>
  <si>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</si>
  <si>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</si>
  <si>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</si>
  <si>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</si>
  <si>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</si>
  <si>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</si>
  <si>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</si>
  <si>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</si>
  <si>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</si>
  <si>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</si>
  <si>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</si>
  <si>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</si>
  <si>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</si>
  <si>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</si>
  <si>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</si>
  <si>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</si>
  <si>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</si>
  <si>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</si>
  <si>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</si>
  <si>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</si>
  <si>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</si>
  <si>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</si>
  <si>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</si>
  <si>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</si>
  <si>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</si>
  <si>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</si>
  <si>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>Съставител: Т. Николова</t>
    </r>
  </si>
  <si>
    <t>ГОДИШЕН 2007 ГОДИНА</t>
  </si>
  <si>
    <t>Дата на съставяне: 30.12.2007</t>
  </si>
  <si>
    <t xml:space="preserve">Дата на съставяне:             30.12.2007                          </t>
  </si>
  <si>
    <t xml:space="preserve">Дата  на съставяне: 30.12.2007                                                                                                                     </t>
  </si>
  <si>
    <t xml:space="preserve">Дата на съставяне: 30.12.2007                    </t>
  </si>
  <si>
    <r>
      <t xml:space="preserve">Дата на съставяне: </t>
    </r>
    <r>
      <rPr>
        <sz val="10"/>
        <rFont val="Times New Roman"/>
        <family val="1"/>
      </rPr>
      <t>30.12.2007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</si>
</sst>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15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 horizontal="left" wrapText="1"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vertical="top"/>
      <protection locked="0"/>
    </xf>
    <xf numFmtId="1" fontId="15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92" sqref="E92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130277328</v>
      </c>
    </row>
    <row r="4" spans="1:8" ht="15">
      <c r="A4" s="557" t="s">
        <v>4</v>
      </c>
      <c r="B4" s="557"/>
      <c r="C4" s="557"/>
      <c r="D4" s="557"/>
      <c r="E4" s="17" t="s">
        <v>5</v>
      </c>
      <c r="F4" s="558" t="s">
        <v>6</v>
      </c>
      <c r="G4" s="558"/>
      <c r="H4" s="16">
        <v>1059</v>
      </c>
    </row>
    <row r="5" spans="1:8" ht="15">
      <c r="A5" s="557" t="s">
        <v>7</v>
      </c>
      <c r="B5" s="557"/>
      <c r="C5" s="557"/>
      <c r="D5" s="557"/>
      <c r="E5" s="18" t="s">
        <v>865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-26</v>
      </c>
      <c r="H14" s="50">
        <v>-103</v>
      </c>
    </row>
    <row r="15" spans="1:8" ht="15">
      <c r="A15" s="38" t="s">
        <v>38</v>
      </c>
      <c r="B15" s="44" t="s">
        <v>39</v>
      </c>
      <c r="C15" s="45">
        <v>7</v>
      </c>
      <c r="D15" s="45">
        <v>14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172</v>
      </c>
      <c r="D16" s="45">
        <v>81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1173</v>
      </c>
      <c r="H17" s="53">
        <f>H11+H14+H15+H16</f>
        <v>1096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</v>
      </c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181</v>
      </c>
      <c r="D19" s="59">
        <f>SUM(D11:D18)</f>
        <v>95</v>
      </c>
      <c r="E19" s="40" t="s">
        <v>55</v>
      </c>
      <c r="F19" s="46" t="s">
        <v>56</v>
      </c>
      <c r="G19" s="47">
        <v>548</v>
      </c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357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203</v>
      </c>
      <c r="H21" s="63">
        <f>SUM(H22:H24)</f>
        <v>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8</v>
      </c>
      <c r="H22" s="47">
        <v>6</v>
      </c>
    </row>
    <row r="23" spans="1:13" ht="15">
      <c r="A23" s="38" t="s">
        <v>68</v>
      </c>
      <c r="B23" s="44" t="s">
        <v>69</v>
      </c>
      <c r="C23" s="45">
        <f>1555-123</f>
        <v>1432</v>
      </c>
      <c r="D23" s="45">
        <v>728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136</v>
      </c>
      <c r="D24" s="45">
        <v>91</v>
      </c>
      <c r="E24" s="40" t="s">
        <v>74</v>
      </c>
      <c r="F24" s="46" t="s">
        <v>75</v>
      </c>
      <c r="G24" s="47">
        <v>195</v>
      </c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1093</v>
      </c>
      <c r="H25" s="53">
        <f>H19+H20+H21</f>
        <v>363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1568</v>
      </c>
      <c r="D27" s="59">
        <f>SUM(D23:D26)</f>
        <v>819</v>
      </c>
      <c r="E27" s="66" t="s">
        <v>85</v>
      </c>
      <c r="F27" s="46" t="s">
        <v>86</v>
      </c>
      <c r="G27" s="53">
        <f>SUM(G28:G30)</f>
        <v>-374</v>
      </c>
      <c r="H27" s="53">
        <f>SUM(H28:H30)</f>
        <v>-31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8</v>
      </c>
      <c r="H28" s="47">
        <v>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-382</v>
      </c>
      <c r="H29" s="50">
        <v>-39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362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>
        <v>-341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-12</v>
      </c>
      <c r="H33" s="53">
        <f>H27+H31+H32</f>
        <v>-372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2254</v>
      </c>
      <c r="H36" s="53">
        <f>H25+H17+H33</f>
        <v>1087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1</v>
      </c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1750</v>
      </c>
      <c r="D55" s="59">
        <f>D19+D20+D21+D27+D32+D45+D51+D53+D54</f>
        <v>914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109</v>
      </c>
      <c r="H61" s="53">
        <f>SUM(H62:H68)</f>
        <v>490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31</v>
      </c>
      <c r="H64" s="47">
        <v>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1</v>
      </c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33</v>
      </c>
      <c r="H66" s="47">
        <v>484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10</v>
      </c>
      <c r="H67" s="47"/>
    </row>
    <row r="68" spans="1:8" ht="15">
      <c r="A68" s="38" t="s">
        <v>213</v>
      </c>
      <c r="B68" s="44" t="s">
        <v>214</v>
      </c>
      <c r="C68" s="45">
        <v>109</v>
      </c>
      <c r="D68" s="45">
        <v>12</v>
      </c>
      <c r="E68" s="40" t="s">
        <v>215</v>
      </c>
      <c r="F68" s="46" t="s">
        <v>216</v>
      </c>
      <c r="G68" s="47">
        <v>34</v>
      </c>
      <c r="H68" s="47">
        <v>5</v>
      </c>
    </row>
    <row r="69" spans="1:8" ht="15">
      <c r="A69" s="38" t="s">
        <v>217</v>
      </c>
      <c r="B69" s="44" t="s">
        <v>218</v>
      </c>
      <c r="C69" s="45">
        <f>58+30</f>
        <v>88</v>
      </c>
      <c r="D69" s="45">
        <v>28</v>
      </c>
      <c r="E69" s="62" t="s">
        <v>80</v>
      </c>
      <c r="F69" s="46" t="s">
        <v>219</v>
      </c>
      <c r="G69" s="47">
        <v>5</v>
      </c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114</v>
      </c>
      <c r="H71" s="94">
        <f>H59+H60+H61+H69+H70</f>
        <v>490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2</v>
      </c>
      <c r="D72" s="45">
        <v>2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20</v>
      </c>
      <c r="D74" s="45">
        <v>6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219</v>
      </c>
      <c r="D75" s="59">
        <f>SUM(D67:D74)</f>
        <v>48</v>
      </c>
      <c r="E75" s="62" t="s">
        <v>162</v>
      </c>
      <c r="F75" s="52" t="s">
        <v>236</v>
      </c>
      <c r="G75" s="47">
        <v>14</v>
      </c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69</v>
      </c>
      <c r="D78" s="59">
        <f>SUM(D79:D81)</f>
        <v>282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>
        <v>230</v>
      </c>
      <c r="E79" s="62" t="s">
        <v>244</v>
      </c>
      <c r="F79" s="76" t="s">
        <v>245</v>
      </c>
      <c r="G79" s="106">
        <f>G71+G74+G75+G76</f>
        <v>128</v>
      </c>
      <c r="H79" s="106">
        <f>H71+H74+H75+H76</f>
        <v>490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>
        <v>69</v>
      </c>
      <c r="D81" s="45">
        <v>52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>
        <v>42</v>
      </c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42</v>
      </c>
      <c r="D83" s="45">
        <v>69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111</v>
      </c>
      <c r="D84" s="59">
        <f>D83+D82+D78</f>
        <v>393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2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300</v>
      </c>
      <c r="D88" s="45">
        <v>217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302</v>
      </c>
      <c r="D91" s="59">
        <f>SUM(D87:D90)</f>
        <v>222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632</v>
      </c>
      <c r="D93" s="59">
        <f>D64+D75+D84+D91+D92</f>
        <v>663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2382</v>
      </c>
      <c r="D94" s="114">
        <f>D93+D55</f>
        <v>1577</v>
      </c>
      <c r="E94" s="115" t="s">
        <v>272</v>
      </c>
      <c r="F94" s="116" t="s">
        <v>273</v>
      </c>
      <c r="G94" s="117">
        <f>G36+G39+G55+G79</f>
        <v>2382</v>
      </c>
      <c r="H94" s="117">
        <f>H36+H39+H55+H79</f>
        <v>1577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866</v>
      </c>
      <c r="B98" s="125"/>
      <c r="C98" s="556" t="s">
        <v>862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275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5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3 G43:H48 C44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7">
      <selection activeCell="J38" sqref="I38:J38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3" t="s">
        <v>276</v>
      </c>
      <c r="B1" s="563"/>
      <c r="C1" s="563"/>
      <c r="D1" s="563"/>
      <c r="E1" s="563"/>
      <c r="F1" s="563"/>
      <c r="G1" s="133"/>
      <c r="H1" s="133"/>
    </row>
    <row r="2" spans="1:8" ht="15">
      <c r="A2" s="134" t="s">
        <v>1</v>
      </c>
      <c r="B2" s="564" t="str">
        <f>'справка _1_БАЛАНС'!E3</f>
        <v>ИНВЕСТОР.БГ АД</v>
      </c>
      <c r="C2" s="564"/>
      <c r="D2" s="564"/>
      <c r="E2" s="564"/>
      <c r="F2" s="565" t="s">
        <v>3</v>
      </c>
      <c r="G2" s="565"/>
      <c r="H2" s="135">
        <f>'справка _1_БАЛАНС'!H3</f>
        <v>130277328</v>
      </c>
    </row>
    <row r="3" spans="1:8" ht="15">
      <c r="A3" s="134" t="s">
        <v>277</v>
      </c>
      <c r="B3" s="564" t="str">
        <f>'справка _1_БАЛАНС'!E4</f>
        <v> </v>
      </c>
      <c r="C3" s="564"/>
      <c r="D3" s="564"/>
      <c r="E3" s="564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59" t="str">
        <f>'справка _1_БАЛАНС'!E5</f>
        <v>ГОДИШЕН 2007 ГОДИНА</v>
      </c>
      <c r="C4" s="559"/>
      <c r="D4" s="559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66</v>
      </c>
      <c r="D9" s="154">
        <v>25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417</v>
      </c>
      <c r="D10" s="154">
        <v>248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73</v>
      </c>
      <c r="D11" s="154">
        <v>57</v>
      </c>
      <c r="E11" s="157" t="s">
        <v>295</v>
      </c>
      <c r="F11" s="155" t="s">
        <v>296</v>
      </c>
      <c r="G11" s="156">
        <v>1446</v>
      </c>
      <c r="H11" s="156">
        <v>622</v>
      </c>
    </row>
    <row r="12" spans="1:8" ht="12">
      <c r="A12" s="152" t="s">
        <v>297</v>
      </c>
      <c r="B12" s="153" t="s">
        <v>298</v>
      </c>
      <c r="C12" s="154">
        <v>291</v>
      </c>
      <c r="D12" s="154">
        <v>559</v>
      </c>
      <c r="E12" s="157" t="s">
        <v>80</v>
      </c>
      <c r="F12" s="155" t="s">
        <v>299</v>
      </c>
      <c r="G12" s="156"/>
      <c r="H12" s="156"/>
    </row>
    <row r="13" spans="1:18" ht="12">
      <c r="A13" s="152" t="s">
        <v>300</v>
      </c>
      <c r="B13" s="153" t="s">
        <v>301</v>
      </c>
      <c r="C13" s="154">
        <v>104</v>
      </c>
      <c r="D13" s="154">
        <v>31</v>
      </c>
      <c r="E13" s="158" t="s">
        <v>53</v>
      </c>
      <c r="F13" s="159" t="s">
        <v>302</v>
      </c>
      <c r="G13" s="148">
        <f>SUM(G9:G12)</f>
        <v>1446</v>
      </c>
      <c r="H13" s="148">
        <f>SUM(H9:H12)</f>
        <v>622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122</v>
      </c>
      <c r="D16" s="162">
        <v>77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1073</v>
      </c>
      <c r="D19" s="168">
        <f>SUM(D9:D15)+D16</f>
        <v>997</v>
      </c>
      <c r="E19" s="147" t="s">
        <v>319</v>
      </c>
      <c r="F19" s="160" t="s">
        <v>320</v>
      </c>
      <c r="G19" s="156">
        <v>16</v>
      </c>
      <c r="H19" s="156">
        <v>41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>
        <v>10</v>
      </c>
      <c r="H21" s="156">
        <v>8</v>
      </c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/>
      <c r="H22" s="156"/>
    </row>
    <row r="23" spans="1:8" ht="24">
      <c r="A23" s="152" t="s">
        <v>330</v>
      </c>
      <c r="B23" s="170" t="s">
        <v>331</v>
      </c>
      <c r="C23" s="154">
        <v>32</v>
      </c>
      <c r="D23" s="154">
        <v>9</v>
      </c>
      <c r="E23" s="152" t="s">
        <v>332</v>
      </c>
      <c r="F23" s="160" t="s">
        <v>333</v>
      </c>
      <c r="G23" s="156">
        <v>11</v>
      </c>
      <c r="H23" s="156">
        <v>11</v>
      </c>
    </row>
    <row r="24" spans="1:18" ht="12">
      <c r="A24" s="152" t="s">
        <v>334</v>
      </c>
      <c r="B24" s="170" t="s">
        <v>335</v>
      </c>
      <c r="C24" s="154">
        <v>1</v>
      </c>
      <c r="D24" s="154"/>
      <c r="E24" s="158" t="s">
        <v>105</v>
      </c>
      <c r="F24" s="163" t="s">
        <v>336</v>
      </c>
      <c r="G24" s="148">
        <f>SUM(G19:G23)</f>
        <v>37</v>
      </c>
      <c r="H24" s="148">
        <f>SUM(H19:H23)</f>
        <v>60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16</v>
      </c>
      <c r="D25" s="154">
        <v>17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49</v>
      </c>
      <c r="D26" s="168">
        <f>SUM(D22:D25)</f>
        <v>26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1122</v>
      </c>
      <c r="D28" s="151">
        <f>D26+D19</f>
        <v>1023</v>
      </c>
      <c r="E28" s="145" t="s">
        <v>341</v>
      </c>
      <c r="F28" s="163" t="s">
        <v>342</v>
      </c>
      <c r="G28" s="148">
        <f>G13+G15+G24</f>
        <v>1483</v>
      </c>
      <c r="H28" s="148">
        <f>H13+H15+H24</f>
        <v>682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361</v>
      </c>
      <c r="D30" s="151">
        <f>IF((H28-D28)&gt;0,H28-D28,0)</f>
        <v>0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341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1122</v>
      </c>
      <c r="D33" s="168">
        <f>D28+D31+D32</f>
        <v>1023</v>
      </c>
      <c r="E33" s="145" t="s">
        <v>357</v>
      </c>
      <c r="F33" s="163" t="s">
        <v>358</v>
      </c>
      <c r="G33" s="172">
        <f>G32+G31+G28</f>
        <v>1483</v>
      </c>
      <c r="H33" s="172">
        <f>H32+H31+H28</f>
        <v>682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361</v>
      </c>
      <c r="D34" s="151">
        <f>IF((H33-D33)&gt;0,H33-D33,0)</f>
        <v>0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341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-1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>
        <v>-1</v>
      </c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362</v>
      </c>
      <c r="D39" s="184">
        <f>+IF((H33-D33-D35)&gt;0,H33-D33-D35,0)</f>
        <v>0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341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362</v>
      </c>
      <c r="D41" s="146">
        <f>IF(H39=0,IF(D39-D40&gt;0,D39-D40+H40,0),IF(H39-H40&lt;0,H40-H39+D39,0))</f>
        <v>0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341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1483</v>
      </c>
      <c r="D42" s="172">
        <f>D33+D35+D39</f>
        <v>1023</v>
      </c>
      <c r="E42" s="175" t="s">
        <v>384</v>
      </c>
      <c r="F42" s="183" t="s">
        <v>385</v>
      </c>
      <c r="G42" s="172">
        <f>G39+G33</f>
        <v>1483</v>
      </c>
      <c r="H42" s="172">
        <f>H39+H33</f>
        <v>1023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0" t="s">
        <v>386</v>
      </c>
      <c r="B45" s="560"/>
      <c r="C45" s="560"/>
      <c r="D45" s="560"/>
      <c r="E45" s="560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194" t="s">
        <v>387</v>
      </c>
      <c r="B48" s="195">
        <v>39446</v>
      </c>
      <c r="C48" s="196" t="s">
        <v>388</v>
      </c>
      <c r="D48" s="561" t="s">
        <v>863</v>
      </c>
      <c r="E48" s="561"/>
      <c r="F48" s="561"/>
      <c r="G48" s="561"/>
      <c r="H48" s="561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2" t="s">
        <v>390</v>
      </c>
      <c r="E50" s="562"/>
      <c r="F50" s="562"/>
      <c r="G50" s="562"/>
      <c r="H50" s="562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C14 G9:H10 G11 G12:H12 G15:H16 C17:C18 G19 G20:H23 C22: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4 H11 D17:D18 H19 D22:D2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F20" sqref="F20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 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ГОДИШЕН 2007 ГОДИНА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1556</v>
      </c>
      <c r="D10" s="230">
        <v>706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-628</v>
      </c>
      <c r="D11" s="230">
        <v>-403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>
        <v>-42</v>
      </c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-421</v>
      </c>
      <c r="D13" s="230">
        <v>-134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-50</v>
      </c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/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4</v>
      </c>
      <c r="D16" s="230"/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>
        <v>-2</v>
      </c>
      <c r="D17" s="230">
        <v>-2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-17</v>
      </c>
      <c r="D19" s="230">
        <v>-77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442</v>
      </c>
      <c r="D20" s="226">
        <f>SUM(D10:D19)</f>
        <v>48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-841</v>
      </c>
      <c r="D22" s="230">
        <v>-378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>
        <v>27</v>
      </c>
      <c r="D24" s="230">
        <v>-69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>
        <v>7</v>
      </c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-814</v>
      </c>
      <c r="D32" s="226">
        <f>SUM(D22:D31)</f>
        <v>-440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/>
      <c r="D34" s="230"/>
      <c r="E34" s="227"/>
      <c r="F34" s="227"/>
    </row>
    <row r="35" spans="1:6" ht="12">
      <c r="A35" s="233" t="s">
        <v>442</v>
      </c>
      <c r="B35" s="229" t="s">
        <v>443</v>
      </c>
      <c r="C35" s="230">
        <v>217</v>
      </c>
      <c r="D35" s="230">
        <v>-139</v>
      </c>
      <c r="E35" s="227"/>
      <c r="F35" s="227"/>
    </row>
    <row r="36" spans="1:6" ht="12">
      <c r="A36" s="228" t="s">
        <v>444</v>
      </c>
      <c r="B36" s="229" t="s">
        <v>445</v>
      </c>
      <c r="C36" s="230"/>
      <c r="D36" s="230"/>
      <c r="E36" s="227"/>
      <c r="F36" s="227"/>
    </row>
    <row r="37" spans="1:6" ht="12">
      <c r="A37" s="228" t="s">
        <v>446</v>
      </c>
      <c r="B37" s="229" t="s">
        <v>447</v>
      </c>
      <c r="C37" s="230"/>
      <c r="D37" s="230"/>
      <c r="E37" s="227"/>
      <c r="F37" s="227"/>
    </row>
    <row r="38" spans="1:6" ht="12">
      <c r="A38" s="228" t="s">
        <v>448</v>
      </c>
      <c r="B38" s="229" t="s">
        <v>449</v>
      </c>
      <c r="C38" s="230"/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>
        <v>189</v>
      </c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>
        <v>235</v>
      </c>
      <c r="D41" s="230">
        <v>358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452</v>
      </c>
      <c r="D42" s="226">
        <f>SUM(D34:D41)</f>
        <v>408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80</v>
      </c>
      <c r="D43" s="226">
        <f>D42+D32+D20</f>
        <v>16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222</v>
      </c>
      <c r="D44" s="241">
        <v>206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302</v>
      </c>
      <c r="D45" s="226">
        <f>D44+D43</f>
        <v>222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302</v>
      </c>
      <c r="D46" s="242">
        <v>222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867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862</v>
      </c>
      <c r="C50" s="567"/>
      <c r="D50" s="56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275</v>
      </c>
      <c r="C52" s="567"/>
      <c r="D52" s="56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 C46:C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D40 C4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D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22:D31 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N31" sqref="N31"/>
    </sheetView>
  </sheetViews>
  <sheetFormatPr defaultColWidth="9.25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68" t="s">
        <v>468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69" t="str">
        <f>'справка _1_БАЛАНС'!E3</f>
        <v>ИНВЕСТОР.БГ АД</v>
      </c>
      <c r="C3" s="569"/>
      <c r="D3" s="569"/>
      <c r="E3" s="569"/>
      <c r="F3" s="569"/>
      <c r="G3" s="569"/>
      <c r="H3" s="569"/>
      <c r="I3" s="569"/>
      <c r="J3" s="255"/>
      <c r="K3" s="570" t="s">
        <v>3</v>
      </c>
      <c r="L3" s="570"/>
      <c r="M3" s="257">
        <f>'справка _1_БАЛАНС'!H3</f>
        <v>130277328</v>
      </c>
      <c r="N3" s="251"/>
    </row>
    <row r="4" spans="1:15" s="252" customFormat="1" ht="13.5" customHeight="1">
      <c r="A4" s="134" t="s">
        <v>469</v>
      </c>
      <c r="B4" s="569" t="str">
        <f>'справка _1_БАЛАНС'!E4</f>
        <v> </v>
      </c>
      <c r="C4" s="569"/>
      <c r="D4" s="569"/>
      <c r="E4" s="569"/>
      <c r="F4" s="569"/>
      <c r="G4" s="569"/>
      <c r="H4" s="569"/>
      <c r="I4" s="569"/>
      <c r="J4" s="258"/>
      <c r="K4" s="571" t="s">
        <v>6</v>
      </c>
      <c r="L4" s="571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74" t="str">
        <f>'справка _1_БАЛАНС'!E5</f>
        <v>ГОДИШЕН 2007 ГОДИНА</v>
      </c>
      <c r="C5" s="574"/>
      <c r="D5" s="574"/>
      <c r="E5" s="574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75" t="s">
        <v>470</v>
      </c>
      <c r="E6" s="575"/>
      <c r="F6" s="575"/>
      <c r="G6" s="575"/>
      <c r="H6" s="575"/>
      <c r="I6" s="576" t="s">
        <v>471</v>
      </c>
      <c r="J6" s="576"/>
      <c r="K6" s="267"/>
      <c r="L6" s="266"/>
      <c r="M6" s="268"/>
      <c r="N6" s="269"/>
    </row>
    <row r="7" spans="1:14" s="270" customFormat="1" ht="57" customHeight="1">
      <c r="A7" s="271" t="s">
        <v>472</v>
      </c>
      <c r="B7" s="272" t="s">
        <v>473</v>
      </c>
      <c r="C7" s="273" t="s">
        <v>474</v>
      </c>
      <c r="D7" s="274" t="s">
        <v>475</v>
      </c>
      <c r="E7" s="266" t="s">
        <v>476</v>
      </c>
      <c r="F7" s="577" t="s">
        <v>477</v>
      </c>
      <c r="G7" s="577"/>
      <c r="H7" s="577"/>
      <c r="I7" s="266" t="s">
        <v>478</v>
      </c>
      <c r="J7" s="276" t="s">
        <v>479</v>
      </c>
      <c r="K7" s="273" t="s">
        <v>480</v>
      </c>
      <c r="L7" s="273" t="s">
        <v>481</v>
      </c>
      <c r="M7" s="277" t="s">
        <v>482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483</v>
      </c>
      <c r="G8" s="275" t="s">
        <v>484</v>
      </c>
      <c r="H8" s="275" t="s">
        <v>485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486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487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488</v>
      </c>
      <c r="B11" s="286" t="s">
        <v>489</v>
      </c>
      <c r="C11" s="292">
        <f>'справка _1_БАЛАНС'!H17</f>
        <v>1096</v>
      </c>
      <c r="D11" s="292">
        <f>'справка _1_БАЛАНС'!H19</f>
        <v>0</v>
      </c>
      <c r="E11" s="292">
        <f>'справка _1_БАЛАНС'!H20</f>
        <v>357</v>
      </c>
      <c r="F11" s="292">
        <f>'справка _1_БАЛАНС'!H22</f>
        <v>6</v>
      </c>
      <c r="G11" s="292">
        <f>'справка _1_БАЛАНС'!H23</f>
        <v>0</v>
      </c>
      <c r="H11" s="293"/>
      <c r="I11" s="292">
        <f>'справка _1_БАЛАНС'!H28+'справка _1_БАЛАНС'!H31</f>
        <v>8</v>
      </c>
      <c r="J11" s="292">
        <f>'справка _1_БАЛАНС'!H29+'справка _1_БАЛАНС'!H32</f>
        <v>-380</v>
      </c>
      <c r="K11" s="293"/>
      <c r="L11" s="294">
        <f>SUM(C11:K11)</f>
        <v>1087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490</v>
      </c>
      <c r="B12" s="286" t="s">
        <v>491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0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0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492</v>
      </c>
      <c r="B13" s="288" t="s">
        <v>493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494</v>
      </c>
      <c r="B14" s="288" t="s">
        <v>495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4">
        <f t="shared" si="1"/>
        <v>0</v>
      </c>
      <c r="M14" s="293"/>
      <c r="N14" s="299"/>
    </row>
    <row r="15" spans="1:23" ht="12">
      <c r="A15" s="291" t="s">
        <v>496</v>
      </c>
      <c r="B15" s="286" t="s">
        <v>497</v>
      </c>
      <c r="C15" s="300">
        <f>C11+C12</f>
        <v>1096</v>
      </c>
      <c r="D15" s="300">
        <f aca="true" t="shared" si="2" ref="D15:M15">D11+D12</f>
        <v>0</v>
      </c>
      <c r="E15" s="300">
        <f t="shared" si="2"/>
        <v>357</v>
      </c>
      <c r="F15" s="300">
        <f t="shared" si="2"/>
        <v>6</v>
      </c>
      <c r="G15" s="300">
        <f t="shared" si="2"/>
        <v>0</v>
      </c>
      <c r="H15" s="300">
        <f t="shared" si="2"/>
        <v>0</v>
      </c>
      <c r="I15" s="300">
        <f t="shared" si="2"/>
        <v>8</v>
      </c>
      <c r="J15" s="300">
        <f t="shared" si="2"/>
        <v>-380</v>
      </c>
      <c r="K15" s="300">
        <f t="shared" si="2"/>
        <v>0</v>
      </c>
      <c r="L15" s="294">
        <f t="shared" si="1"/>
        <v>1087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498</v>
      </c>
      <c r="B16" s="301" t="s">
        <v>499</v>
      </c>
      <c r="C16" s="302"/>
      <c r="D16" s="303"/>
      <c r="E16" s="303"/>
      <c r="F16" s="303"/>
      <c r="G16" s="303"/>
      <c r="H16" s="304"/>
      <c r="I16" s="305">
        <f>+'справка _1_БАЛАНС'!G31</f>
        <v>362</v>
      </c>
      <c r="J16" s="306">
        <f>+'справка _1_БАЛАНС'!G32</f>
        <v>0</v>
      </c>
      <c r="K16" s="293"/>
      <c r="L16" s="294">
        <f t="shared" si="1"/>
        <v>362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500</v>
      </c>
      <c r="B17" s="288" t="s">
        <v>501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2</v>
      </c>
      <c r="G17" s="307">
        <f t="shared" si="3"/>
        <v>0</v>
      </c>
      <c r="H17" s="307">
        <f t="shared" si="3"/>
        <v>0</v>
      </c>
      <c r="I17" s="307">
        <f t="shared" si="3"/>
        <v>-2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502</v>
      </c>
      <c r="B18" s="309" t="s">
        <v>503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504</v>
      </c>
      <c r="B19" s="309" t="s">
        <v>505</v>
      </c>
      <c r="C19" s="293"/>
      <c r="D19" s="293"/>
      <c r="E19" s="293"/>
      <c r="F19" s="293">
        <v>2</v>
      </c>
      <c r="G19" s="293"/>
      <c r="H19" s="293"/>
      <c r="I19" s="293">
        <v>-2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506</v>
      </c>
      <c r="B20" s="288" t="s">
        <v>507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508</v>
      </c>
      <c r="B21" s="288" t="s">
        <v>509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510</v>
      </c>
      <c r="B22" s="288" t="s">
        <v>511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512</v>
      </c>
      <c r="B23" s="288" t="s">
        <v>513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514</v>
      </c>
      <c r="B24" s="288" t="s">
        <v>515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510</v>
      </c>
      <c r="B25" s="288" t="s">
        <v>516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512</v>
      </c>
      <c r="B26" s="288" t="s">
        <v>517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518</v>
      </c>
      <c r="B27" s="288" t="s">
        <v>519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520</v>
      </c>
      <c r="B28" s="288" t="s">
        <v>521</v>
      </c>
      <c r="C28" s="293">
        <v>77</v>
      </c>
      <c r="D28" s="293">
        <v>548</v>
      </c>
      <c r="E28" s="293">
        <v>-15</v>
      </c>
      <c r="F28" s="293"/>
      <c r="G28" s="293"/>
      <c r="H28" s="293">
        <v>195</v>
      </c>
      <c r="I28" s="293"/>
      <c r="J28" s="293"/>
      <c r="K28" s="293"/>
      <c r="L28" s="294">
        <f t="shared" si="1"/>
        <v>805</v>
      </c>
      <c r="M28" s="293"/>
      <c r="N28" s="299"/>
    </row>
    <row r="29" spans="1:23" ht="14.25" customHeight="1">
      <c r="A29" s="291" t="s">
        <v>522</v>
      </c>
      <c r="B29" s="286" t="s">
        <v>523</v>
      </c>
      <c r="C29" s="296">
        <f>C17+C20+C21+C24+C28+C27+C15+C16</f>
        <v>1173</v>
      </c>
      <c r="D29" s="296">
        <f aca="true" t="shared" si="6" ref="D29:M29">D17+D20+D21+D24+D28+D27+D15+D16</f>
        <v>548</v>
      </c>
      <c r="E29" s="296">
        <f t="shared" si="6"/>
        <v>342</v>
      </c>
      <c r="F29" s="296">
        <f t="shared" si="6"/>
        <v>8</v>
      </c>
      <c r="G29" s="296">
        <f t="shared" si="6"/>
        <v>0</v>
      </c>
      <c r="H29" s="296">
        <f t="shared" si="6"/>
        <v>195</v>
      </c>
      <c r="I29" s="296">
        <f t="shared" si="6"/>
        <v>368</v>
      </c>
      <c r="J29" s="296">
        <f t="shared" si="6"/>
        <v>-380</v>
      </c>
      <c r="K29" s="296">
        <f t="shared" si="6"/>
        <v>0</v>
      </c>
      <c r="L29" s="294">
        <f t="shared" si="1"/>
        <v>2254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524</v>
      </c>
      <c r="B30" s="288" t="s">
        <v>525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526</v>
      </c>
      <c r="B31" s="288" t="s">
        <v>527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528</v>
      </c>
      <c r="B32" s="286" t="s">
        <v>529</v>
      </c>
      <c r="C32" s="296">
        <f aca="true" t="shared" si="7" ref="C32:K32">C29+C30+C31</f>
        <v>1173</v>
      </c>
      <c r="D32" s="296">
        <f t="shared" si="7"/>
        <v>548</v>
      </c>
      <c r="E32" s="296">
        <f t="shared" si="7"/>
        <v>342</v>
      </c>
      <c r="F32" s="296">
        <f t="shared" si="7"/>
        <v>8</v>
      </c>
      <c r="G32" s="296">
        <f t="shared" si="7"/>
        <v>0</v>
      </c>
      <c r="H32" s="296">
        <f t="shared" si="7"/>
        <v>195</v>
      </c>
      <c r="I32" s="296">
        <f t="shared" si="7"/>
        <v>368</v>
      </c>
      <c r="J32" s="296">
        <f t="shared" si="7"/>
        <v>-380</v>
      </c>
      <c r="K32" s="296">
        <f t="shared" si="7"/>
        <v>0</v>
      </c>
      <c r="L32" s="294">
        <f t="shared" si="1"/>
        <v>2254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2" t="s">
        <v>530</v>
      </c>
      <c r="B35" s="572"/>
      <c r="C35" s="572"/>
      <c r="D35" s="572"/>
      <c r="E35" s="572"/>
      <c r="F35" s="572"/>
      <c r="G35" s="572"/>
      <c r="H35" s="572"/>
      <c r="I35" s="572"/>
      <c r="J35" s="572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868</v>
      </c>
      <c r="B38" s="316"/>
      <c r="C38" s="317"/>
      <c r="D38" s="573" t="s">
        <v>862</v>
      </c>
      <c r="E38" s="573"/>
      <c r="F38" s="573"/>
      <c r="G38" s="573"/>
      <c r="H38" s="573"/>
      <c r="I38" s="573"/>
      <c r="J38" s="318" t="s">
        <v>531</v>
      </c>
      <c r="K38" s="317"/>
      <c r="L38" s="573"/>
      <c r="M38" s="573"/>
      <c r="N38" s="299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  <mergeCell ref="A35:J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C95" sqref="C95"/>
    </sheetView>
  </sheetViews>
  <sheetFormatPr defaultColWidth="10.75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81" t="s">
        <v>622</v>
      </c>
      <c r="B1" s="581"/>
      <c r="C1" s="581"/>
      <c r="D1" s="581"/>
      <c r="E1" s="581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82" t="str">
        <f>'справка _1_БАЛАНС'!E3</f>
        <v>ИНВЕСТОР.БГ АД</v>
      </c>
      <c r="C3" s="582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83" t="str">
        <f>'справка _1_БАЛАНС'!E5</f>
        <v>ГОДИШЕН 2007 ГОДИНА</v>
      </c>
      <c r="C4" s="583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623</v>
      </c>
      <c r="B5" s="411"/>
      <c r="C5" s="412"/>
      <c r="D5" s="345"/>
      <c r="E5" s="413" t="s">
        <v>624</v>
      </c>
    </row>
    <row r="6" spans="1:14" s="334" customFormat="1" ht="12">
      <c r="A6" s="414" t="s">
        <v>472</v>
      </c>
      <c r="B6" s="415" t="s">
        <v>10</v>
      </c>
      <c r="C6" s="416" t="s">
        <v>625</v>
      </c>
      <c r="D6" s="579" t="s">
        <v>626</v>
      </c>
      <c r="E6" s="579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627</v>
      </c>
      <c r="E7" s="422" t="s">
        <v>628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629</v>
      </c>
      <c r="B9" s="424" t="s">
        <v>630</v>
      </c>
      <c r="C9" s="425"/>
      <c r="D9" s="425"/>
      <c r="E9" s="426">
        <f>C9-D9</f>
        <v>0</v>
      </c>
      <c r="F9" s="427"/>
    </row>
    <row r="10" spans="1:6" ht="12">
      <c r="A10" s="423" t="s">
        <v>631</v>
      </c>
      <c r="B10" s="428"/>
      <c r="C10" s="429"/>
      <c r="D10" s="429"/>
      <c r="E10" s="426"/>
      <c r="F10" s="427"/>
    </row>
    <row r="11" spans="1:15" ht="12">
      <c r="A11" s="430" t="s">
        <v>632</v>
      </c>
      <c r="B11" s="431" t="s">
        <v>633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634</v>
      </c>
      <c r="B12" s="431" t="s">
        <v>635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636</v>
      </c>
      <c r="B13" s="431" t="s">
        <v>637</v>
      </c>
      <c r="C13" s="425"/>
      <c r="D13" s="425"/>
      <c r="E13" s="426">
        <f t="shared" si="0"/>
        <v>0</v>
      </c>
      <c r="F13" s="427"/>
    </row>
    <row r="14" spans="1:6" ht="13.5">
      <c r="A14" s="433" t="s">
        <v>638</v>
      </c>
      <c r="B14" s="431" t="s">
        <v>639</v>
      </c>
      <c r="C14" s="425"/>
      <c r="D14" s="425"/>
      <c r="E14" s="426">
        <f t="shared" si="0"/>
        <v>0</v>
      </c>
      <c r="F14" s="427"/>
    </row>
    <row r="15" spans="1:6" ht="12">
      <c r="A15" s="430" t="s">
        <v>640</v>
      </c>
      <c r="B15" s="431" t="s">
        <v>641</v>
      </c>
      <c r="C15" s="425"/>
      <c r="D15" s="425"/>
      <c r="E15" s="426">
        <f t="shared" si="0"/>
        <v>0</v>
      </c>
      <c r="F15" s="427"/>
    </row>
    <row r="16" spans="1:15" ht="12">
      <c r="A16" s="430" t="s">
        <v>642</v>
      </c>
      <c r="B16" s="431" t="s">
        <v>643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644</v>
      </c>
      <c r="B17" s="431" t="s">
        <v>645</v>
      </c>
      <c r="C17" s="425"/>
      <c r="D17" s="425"/>
      <c r="E17" s="426">
        <f t="shared" si="0"/>
        <v>0</v>
      </c>
      <c r="F17" s="427"/>
    </row>
    <row r="18" spans="1:6" ht="13.5">
      <c r="A18" s="433" t="s">
        <v>638</v>
      </c>
      <c r="B18" s="431" t="s">
        <v>646</v>
      </c>
      <c r="C18" s="425"/>
      <c r="D18" s="425"/>
      <c r="E18" s="426">
        <f t="shared" si="0"/>
        <v>0</v>
      </c>
      <c r="F18" s="427"/>
    </row>
    <row r="19" spans="1:15" ht="12">
      <c r="A19" s="434" t="s">
        <v>647</v>
      </c>
      <c r="B19" s="424" t="s">
        <v>648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649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650</v>
      </c>
      <c r="B21" s="424" t="s">
        <v>651</v>
      </c>
      <c r="C21" s="425"/>
      <c r="D21" s="425"/>
      <c r="E21" s="426">
        <f t="shared" si="0"/>
        <v>0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652</v>
      </c>
      <c r="B23" s="436"/>
      <c r="C23" s="432"/>
      <c r="D23" s="429"/>
      <c r="E23" s="426"/>
      <c r="F23" s="427"/>
    </row>
    <row r="24" spans="1:15" ht="12">
      <c r="A24" s="430" t="s">
        <v>653</v>
      </c>
      <c r="B24" s="431" t="s">
        <v>654</v>
      </c>
      <c r="C24" s="432">
        <f>SUM(C25:C27)</f>
        <v>0</v>
      </c>
      <c r="D24" s="432">
        <f>SUM(D25:D27)</f>
        <v>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655</v>
      </c>
      <c r="B25" s="431" t="s">
        <v>656</v>
      </c>
      <c r="C25" s="425"/>
      <c r="D25" s="425"/>
      <c r="E25" s="426">
        <f t="shared" si="0"/>
        <v>0</v>
      </c>
      <c r="F25" s="427"/>
    </row>
    <row r="26" spans="1:6" ht="13.5">
      <c r="A26" s="433" t="s">
        <v>657</v>
      </c>
      <c r="B26" s="431" t="s">
        <v>658</v>
      </c>
      <c r="C26" s="425"/>
      <c r="D26" s="425"/>
      <c r="E26" s="426">
        <f t="shared" si="0"/>
        <v>0</v>
      </c>
      <c r="F26" s="427"/>
    </row>
    <row r="27" spans="1:6" ht="13.5">
      <c r="A27" s="433" t="s">
        <v>659</v>
      </c>
      <c r="B27" s="431" t="s">
        <v>660</v>
      </c>
      <c r="C27" s="425"/>
      <c r="D27" s="425"/>
      <c r="E27" s="426">
        <f t="shared" si="0"/>
        <v>0</v>
      </c>
      <c r="F27" s="427"/>
    </row>
    <row r="28" spans="1:6" ht="12">
      <c r="A28" s="430" t="s">
        <v>661</v>
      </c>
      <c r="B28" s="431" t="s">
        <v>662</v>
      </c>
      <c r="C28" s="425">
        <v>109</v>
      </c>
      <c r="D28" s="425">
        <v>109</v>
      </c>
      <c r="E28" s="426">
        <f t="shared" si="0"/>
        <v>0</v>
      </c>
      <c r="F28" s="427"/>
    </row>
    <row r="29" spans="1:6" ht="12">
      <c r="A29" s="430" t="s">
        <v>663</v>
      </c>
      <c r="B29" s="431" t="s">
        <v>664</v>
      </c>
      <c r="C29" s="425">
        <v>88</v>
      </c>
      <c r="D29" s="425">
        <v>88</v>
      </c>
      <c r="E29" s="426">
        <f t="shared" si="0"/>
        <v>0</v>
      </c>
      <c r="F29" s="427"/>
    </row>
    <row r="30" spans="1:6" ht="12">
      <c r="A30" s="430" t="s">
        <v>665</v>
      </c>
      <c r="B30" s="431" t="s">
        <v>666</v>
      </c>
      <c r="C30" s="425"/>
      <c r="D30" s="425"/>
      <c r="E30" s="426">
        <f t="shared" si="0"/>
        <v>0</v>
      </c>
      <c r="F30" s="427"/>
    </row>
    <row r="31" spans="1:6" ht="12">
      <c r="A31" s="430" t="s">
        <v>667</v>
      </c>
      <c r="B31" s="431" t="s">
        <v>668</v>
      </c>
      <c r="C31" s="425"/>
      <c r="D31" s="425"/>
      <c r="E31" s="426">
        <f t="shared" si="0"/>
        <v>0</v>
      </c>
      <c r="F31" s="427"/>
    </row>
    <row r="32" spans="1:6" ht="12">
      <c r="A32" s="430" t="s">
        <v>669</v>
      </c>
      <c r="B32" s="431" t="s">
        <v>670</v>
      </c>
      <c r="C32" s="425"/>
      <c r="D32" s="425"/>
      <c r="E32" s="426">
        <f t="shared" si="0"/>
        <v>0</v>
      </c>
      <c r="F32" s="427"/>
    </row>
    <row r="33" spans="1:15" ht="12">
      <c r="A33" s="430" t="s">
        <v>671</v>
      </c>
      <c r="B33" s="431" t="s">
        <v>672</v>
      </c>
      <c r="C33" s="437">
        <f>SUM(C34:C37)</f>
        <v>2</v>
      </c>
      <c r="D33" s="437">
        <f>SUM(D34:D37)</f>
        <v>2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673</v>
      </c>
      <c r="B34" s="431" t="s">
        <v>674</v>
      </c>
      <c r="C34" s="425">
        <v>2</v>
      </c>
      <c r="D34" s="425">
        <v>2</v>
      </c>
      <c r="E34" s="426">
        <f t="shared" si="0"/>
        <v>0</v>
      </c>
      <c r="F34" s="427"/>
    </row>
    <row r="35" spans="1:6" ht="13.5">
      <c r="A35" s="433" t="s">
        <v>675</v>
      </c>
      <c r="B35" s="431" t="s">
        <v>676</v>
      </c>
      <c r="C35" s="425"/>
      <c r="D35" s="425"/>
      <c r="E35" s="426">
        <f t="shared" si="0"/>
        <v>0</v>
      </c>
      <c r="F35" s="427"/>
    </row>
    <row r="36" spans="1:6" ht="13.5">
      <c r="A36" s="433" t="s">
        <v>677</v>
      </c>
      <c r="B36" s="431" t="s">
        <v>678</v>
      </c>
      <c r="C36" s="425"/>
      <c r="D36" s="425"/>
      <c r="E36" s="426">
        <f t="shared" si="0"/>
        <v>0</v>
      </c>
      <c r="F36" s="427"/>
    </row>
    <row r="37" spans="1:6" ht="13.5">
      <c r="A37" s="433" t="s">
        <v>679</v>
      </c>
      <c r="B37" s="431" t="s">
        <v>680</v>
      </c>
      <c r="C37" s="425"/>
      <c r="D37" s="425"/>
      <c r="E37" s="426">
        <f t="shared" si="0"/>
        <v>0</v>
      </c>
      <c r="F37" s="427"/>
    </row>
    <row r="38" spans="1:15" ht="12">
      <c r="A38" s="430" t="s">
        <v>681</v>
      </c>
      <c r="B38" s="431" t="s">
        <v>682</v>
      </c>
      <c r="C38" s="432">
        <f>SUM(C39:C42)</f>
        <v>20</v>
      </c>
      <c r="D38" s="437">
        <f>SUM(D39:D42)</f>
        <v>20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683</v>
      </c>
      <c r="B39" s="431" t="s">
        <v>684</v>
      </c>
      <c r="C39" s="425"/>
      <c r="D39" s="425"/>
      <c r="E39" s="426">
        <f t="shared" si="0"/>
        <v>0</v>
      </c>
      <c r="F39" s="427"/>
    </row>
    <row r="40" spans="1:6" ht="13.5">
      <c r="A40" s="433" t="s">
        <v>685</v>
      </c>
      <c r="B40" s="431" t="s">
        <v>686</v>
      </c>
      <c r="C40" s="425"/>
      <c r="D40" s="425"/>
      <c r="E40" s="426">
        <f t="shared" si="0"/>
        <v>0</v>
      </c>
      <c r="F40" s="427"/>
    </row>
    <row r="41" spans="1:6" ht="13.5">
      <c r="A41" s="433" t="s">
        <v>687</v>
      </c>
      <c r="B41" s="431" t="s">
        <v>688</v>
      </c>
      <c r="C41" s="425"/>
      <c r="D41" s="425"/>
      <c r="E41" s="426">
        <f t="shared" si="0"/>
        <v>0</v>
      </c>
      <c r="F41" s="427"/>
    </row>
    <row r="42" spans="1:6" ht="13.5">
      <c r="A42" s="433" t="s">
        <v>689</v>
      </c>
      <c r="B42" s="431" t="s">
        <v>690</v>
      </c>
      <c r="C42" s="425">
        <v>20</v>
      </c>
      <c r="D42" s="425">
        <v>20</v>
      </c>
      <c r="E42" s="426">
        <f t="shared" si="0"/>
        <v>0</v>
      </c>
      <c r="F42" s="427"/>
    </row>
    <row r="43" spans="1:15" ht="12">
      <c r="A43" s="434" t="s">
        <v>691</v>
      </c>
      <c r="B43" s="424" t="s">
        <v>692</v>
      </c>
      <c r="C43" s="429">
        <f>C24+C28+C29+C31+C30+C32+C33+C38</f>
        <v>219</v>
      </c>
      <c r="D43" s="429">
        <f>D24+D28+D29+D31+D30+D32+D33+D38</f>
        <v>219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693</v>
      </c>
      <c r="B44" s="428" t="s">
        <v>694</v>
      </c>
      <c r="C44" s="439">
        <f>C43+C21+C19+C9</f>
        <v>219</v>
      </c>
      <c r="D44" s="439">
        <f>D43+D21+D19+D9</f>
        <v>219</v>
      </c>
      <c r="E44" s="435">
        <f>E43+E21+E19+E9</f>
        <v>0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695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472</v>
      </c>
      <c r="B48" s="415" t="s">
        <v>10</v>
      </c>
      <c r="C48" s="445" t="s">
        <v>696</v>
      </c>
      <c r="D48" s="579" t="s">
        <v>697</v>
      </c>
      <c r="E48" s="579"/>
      <c r="F48" s="417" t="s">
        <v>698</v>
      </c>
    </row>
    <row r="49" spans="1:6" s="334" customFormat="1" ht="13.5">
      <c r="A49" s="414"/>
      <c r="B49" s="420"/>
      <c r="C49" s="445"/>
      <c r="D49" s="421" t="s">
        <v>627</v>
      </c>
      <c r="E49" s="421" t="s">
        <v>628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699</v>
      </c>
      <c r="B51" s="436"/>
      <c r="C51" s="439"/>
      <c r="D51" s="439"/>
      <c r="E51" s="439"/>
      <c r="F51" s="447"/>
    </row>
    <row r="52" spans="1:16" ht="24">
      <c r="A52" s="430" t="s">
        <v>700</v>
      </c>
      <c r="B52" s="431" t="s">
        <v>701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702</v>
      </c>
      <c r="B53" s="431" t="s">
        <v>703</v>
      </c>
      <c r="C53" s="425"/>
      <c r="D53" s="425"/>
      <c r="E53" s="432">
        <f>C53-D53</f>
        <v>0</v>
      </c>
      <c r="F53" s="425"/>
    </row>
    <row r="54" spans="1:6" ht="13.5">
      <c r="A54" s="433" t="s">
        <v>704</v>
      </c>
      <c r="B54" s="431" t="s">
        <v>705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689</v>
      </c>
      <c r="B55" s="431" t="s">
        <v>706</v>
      </c>
      <c r="C55" s="425"/>
      <c r="D55" s="425"/>
      <c r="E55" s="432">
        <f t="shared" si="1"/>
        <v>0</v>
      </c>
      <c r="F55" s="425"/>
    </row>
    <row r="56" spans="1:16" ht="24">
      <c r="A56" s="430" t="s">
        <v>707</v>
      </c>
      <c r="B56" s="431" t="s">
        <v>708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709</v>
      </c>
      <c r="B57" s="431" t="s">
        <v>710</v>
      </c>
      <c r="C57" s="425"/>
      <c r="D57" s="425"/>
      <c r="E57" s="432">
        <f t="shared" si="1"/>
        <v>0</v>
      </c>
      <c r="F57" s="425"/>
    </row>
    <row r="58" spans="1:6" ht="13.5">
      <c r="A58" s="448" t="s">
        <v>711</v>
      </c>
      <c r="B58" s="431" t="s">
        <v>712</v>
      </c>
      <c r="C58" s="449"/>
      <c r="D58" s="449"/>
      <c r="E58" s="432">
        <f t="shared" si="1"/>
        <v>0</v>
      </c>
      <c r="F58" s="449"/>
    </row>
    <row r="59" spans="1:6" ht="13.5">
      <c r="A59" s="448" t="s">
        <v>713</v>
      </c>
      <c r="B59" s="431" t="s">
        <v>714</v>
      </c>
      <c r="C59" s="425"/>
      <c r="D59" s="425"/>
      <c r="E59" s="432">
        <f t="shared" si="1"/>
        <v>0</v>
      </c>
      <c r="F59" s="425"/>
    </row>
    <row r="60" spans="1:6" ht="13.5">
      <c r="A60" s="448" t="s">
        <v>711</v>
      </c>
      <c r="B60" s="431" t="s">
        <v>715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716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717</v>
      </c>
      <c r="C62" s="425"/>
      <c r="D62" s="425"/>
      <c r="E62" s="432">
        <f t="shared" si="1"/>
        <v>0</v>
      </c>
      <c r="F62" s="450"/>
    </row>
    <row r="63" spans="1:6" ht="12">
      <c r="A63" s="430" t="s">
        <v>718</v>
      </c>
      <c r="B63" s="431" t="s">
        <v>719</v>
      </c>
      <c r="C63" s="425"/>
      <c r="D63" s="425"/>
      <c r="E63" s="432">
        <f t="shared" si="1"/>
        <v>0</v>
      </c>
      <c r="F63" s="450"/>
    </row>
    <row r="64" spans="1:6" ht="12">
      <c r="A64" s="430" t="s">
        <v>720</v>
      </c>
      <c r="B64" s="431" t="s">
        <v>721</v>
      </c>
      <c r="C64" s="425"/>
      <c r="D64" s="425"/>
      <c r="E64" s="432">
        <f t="shared" si="1"/>
        <v>0</v>
      </c>
      <c r="F64" s="450"/>
    </row>
    <row r="65" spans="1:6" ht="13.5">
      <c r="A65" s="433" t="s">
        <v>722</v>
      </c>
      <c r="B65" s="431" t="s">
        <v>723</v>
      </c>
      <c r="C65" s="449"/>
      <c r="D65" s="449"/>
      <c r="E65" s="432">
        <f t="shared" si="1"/>
        <v>0</v>
      </c>
      <c r="F65" s="451"/>
    </row>
    <row r="66" spans="1:16" ht="12">
      <c r="A66" s="434" t="s">
        <v>724</v>
      </c>
      <c r="B66" s="424" t="s">
        <v>725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726</v>
      </c>
      <c r="B67" s="428"/>
      <c r="C67" s="429"/>
      <c r="D67" s="429"/>
      <c r="E67" s="432"/>
      <c r="F67" s="452"/>
    </row>
    <row r="68" spans="1:6" ht="12">
      <c r="A68" s="430" t="s">
        <v>727</v>
      </c>
      <c r="B68" s="453" t="s">
        <v>728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729</v>
      </c>
      <c r="B70" s="436"/>
      <c r="C70" s="429"/>
      <c r="D70" s="429"/>
      <c r="E70" s="432"/>
      <c r="F70" s="452"/>
    </row>
    <row r="71" spans="1:16" ht="24">
      <c r="A71" s="430" t="s">
        <v>700</v>
      </c>
      <c r="B71" s="431" t="s">
        <v>730</v>
      </c>
      <c r="C71" s="437">
        <f>SUM(C72:C74)</f>
        <v>0</v>
      </c>
      <c r="D71" s="437">
        <f>SUM(D72:D74)</f>
        <v>0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731</v>
      </c>
      <c r="B72" s="431" t="s">
        <v>732</v>
      </c>
      <c r="C72" s="425"/>
      <c r="D72" s="425"/>
      <c r="E72" s="432">
        <f t="shared" si="1"/>
        <v>0</v>
      </c>
      <c r="F72" s="450"/>
    </row>
    <row r="73" spans="1:6" ht="13.5">
      <c r="A73" s="433" t="s">
        <v>733</v>
      </c>
      <c r="B73" s="431" t="s">
        <v>734</v>
      </c>
      <c r="C73" s="425"/>
      <c r="D73" s="425"/>
      <c r="E73" s="432">
        <f t="shared" si="1"/>
        <v>0</v>
      </c>
      <c r="F73" s="450"/>
    </row>
    <row r="74" spans="1:6" ht="12">
      <c r="A74" s="430" t="s">
        <v>735</v>
      </c>
      <c r="B74" s="431" t="s">
        <v>736</v>
      </c>
      <c r="C74" s="425"/>
      <c r="D74" s="425"/>
      <c r="E74" s="432">
        <f t="shared" si="1"/>
        <v>0</v>
      </c>
      <c r="F74" s="450"/>
    </row>
    <row r="75" spans="1:16" ht="24">
      <c r="A75" s="430" t="s">
        <v>707</v>
      </c>
      <c r="B75" s="431" t="s">
        <v>737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738</v>
      </c>
      <c r="B76" s="431" t="s">
        <v>739</v>
      </c>
      <c r="C76" s="425"/>
      <c r="D76" s="425"/>
      <c r="E76" s="432">
        <f t="shared" si="1"/>
        <v>0</v>
      </c>
      <c r="F76" s="425"/>
    </row>
    <row r="77" spans="1:6" ht="13.5">
      <c r="A77" s="433" t="s">
        <v>740</v>
      </c>
      <c r="B77" s="431" t="s">
        <v>741</v>
      </c>
      <c r="C77" s="449"/>
      <c r="D77" s="449"/>
      <c r="E77" s="432">
        <f t="shared" si="1"/>
        <v>0</v>
      </c>
      <c r="F77" s="449"/>
    </row>
    <row r="78" spans="1:6" ht="13.5">
      <c r="A78" s="433" t="s">
        <v>742</v>
      </c>
      <c r="B78" s="431" t="s">
        <v>743</v>
      </c>
      <c r="C78" s="425"/>
      <c r="D78" s="425"/>
      <c r="E78" s="432">
        <f t="shared" si="1"/>
        <v>0</v>
      </c>
      <c r="F78" s="425"/>
    </row>
    <row r="79" spans="1:6" ht="13.5">
      <c r="A79" s="433" t="s">
        <v>711</v>
      </c>
      <c r="B79" s="431" t="s">
        <v>744</v>
      </c>
      <c r="C79" s="449"/>
      <c r="D79" s="449"/>
      <c r="E79" s="432">
        <f t="shared" si="1"/>
        <v>0</v>
      </c>
      <c r="F79" s="449"/>
    </row>
    <row r="80" spans="1:16" ht="12">
      <c r="A80" s="430" t="s">
        <v>745</v>
      </c>
      <c r="B80" s="431" t="s">
        <v>746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747</v>
      </c>
      <c r="B81" s="431" t="s">
        <v>748</v>
      </c>
      <c r="C81" s="425"/>
      <c r="D81" s="425"/>
      <c r="E81" s="432">
        <f t="shared" si="1"/>
        <v>0</v>
      </c>
      <c r="F81" s="425"/>
    </row>
    <row r="82" spans="1:6" ht="13.5">
      <c r="A82" s="433" t="s">
        <v>749</v>
      </c>
      <c r="B82" s="431" t="s">
        <v>750</v>
      </c>
      <c r="C82" s="425"/>
      <c r="D82" s="425"/>
      <c r="E82" s="432">
        <f t="shared" si="1"/>
        <v>0</v>
      </c>
      <c r="F82" s="425"/>
    </row>
    <row r="83" spans="1:6" ht="25.5">
      <c r="A83" s="433" t="s">
        <v>751</v>
      </c>
      <c r="B83" s="431" t="s">
        <v>752</v>
      </c>
      <c r="C83" s="425"/>
      <c r="D83" s="425"/>
      <c r="E83" s="432">
        <f t="shared" si="1"/>
        <v>0</v>
      </c>
      <c r="F83" s="425"/>
    </row>
    <row r="84" spans="1:6" ht="13.5">
      <c r="A84" s="433" t="s">
        <v>753</v>
      </c>
      <c r="B84" s="431" t="s">
        <v>754</v>
      </c>
      <c r="C84" s="425"/>
      <c r="D84" s="425"/>
      <c r="E84" s="432">
        <f t="shared" si="1"/>
        <v>0</v>
      </c>
      <c r="F84" s="425"/>
    </row>
    <row r="85" spans="1:16" ht="12">
      <c r="A85" s="430" t="s">
        <v>755</v>
      </c>
      <c r="B85" s="431" t="s">
        <v>756</v>
      </c>
      <c r="C85" s="429">
        <f>SUM(C86:C90)+C94</f>
        <v>109</v>
      </c>
      <c r="D85" s="429">
        <f>SUM(D86:D90)+D94</f>
        <v>109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757</v>
      </c>
      <c r="B86" s="431" t="s">
        <v>758</v>
      </c>
      <c r="C86" s="425"/>
      <c r="D86" s="425"/>
      <c r="E86" s="432">
        <f t="shared" si="1"/>
        <v>0</v>
      </c>
      <c r="F86" s="425"/>
    </row>
    <row r="87" spans="1:6" ht="12">
      <c r="A87" s="430" t="s">
        <v>759</v>
      </c>
      <c r="B87" s="431" t="s">
        <v>760</v>
      </c>
      <c r="C87" s="425">
        <v>31</v>
      </c>
      <c r="D87" s="425">
        <v>31</v>
      </c>
      <c r="E87" s="432">
        <f t="shared" si="1"/>
        <v>0</v>
      </c>
      <c r="F87" s="425"/>
    </row>
    <row r="88" spans="1:6" ht="12">
      <c r="A88" s="430" t="s">
        <v>761</v>
      </c>
      <c r="B88" s="431" t="s">
        <v>762</v>
      </c>
      <c r="C88" s="425">
        <v>1</v>
      </c>
      <c r="D88" s="425">
        <v>1</v>
      </c>
      <c r="E88" s="432">
        <f t="shared" si="1"/>
        <v>0</v>
      </c>
      <c r="F88" s="425"/>
    </row>
    <row r="89" spans="1:6" ht="12">
      <c r="A89" s="430" t="s">
        <v>763</v>
      </c>
      <c r="B89" s="431" t="s">
        <v>764</v>
      </c>
      <c r="C89" s="425">
        <v>33</v>
      </c>
      <c r="D89" s="425">
        <v>33</v>
      </c>
      <c r="E89" s="432">
        <f t="shared" si="1"/>
        <v>0</v>
      </c>
      <c r="F89" s="425"/>
    </row>
    <row r="90" spans="1:16" ht="12">
      <c r="A90" s="430" t="s">
        <v>765</v>
      </c>
      <c r="B90" s="431" t="s">
        <v>766</v>
      </c>
      <c r="C90" s="439">
        <f>SUM(C91:C93)</f>
        <v>34</v>
      </c>
      <c r="D90" s="439">
        <f>SUM(D91:D93)</f>
        <v>34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767</v>
      </c>
      <c r="B91" s="431" t="s">
        <v>768</v>
      </c>
      <c r="C91" s="425"/>
      <c r="D91" s="425"/>
      <c r="E91" s="432">
        <f t="shared" si="1"/>
        <v>0</v>
      </c>
      <c r="F91" s="425"/>
    </row>
    <row r="92" spans="1:6" ht="13.5">
      <c r="A92" s="433" t="s">
        <v>675</v>
      </c>
      <c r="B92" s="431" t="s">
        <v>769</v>
      </c>
      <c r="C92" s="425">
        <v>31</v>
      </c>
      <c r="D92" s="425">
        <v>31</v>
      </c>
      <c r="E92" s="432">
        <f t="shared" si="1"/>
        <v>0</v>
      </c>
      <c r="F92" s="425"/>
    </row>
    <row r="93" spans="1:6" ht="13.5">
      <c r="A93" s="433" t="s">
        <v>679</v>
      </c>
      <c r="B93" s="431" t="s">
        <v>770</v>
      </c>
      <c r="C93" s="425">
        <v>3</v>
      </c>
      <c r="D93" s="425">
        <v>3</v>
      </c>
      <c r="E93" s="432">
        <f t="shared" si="1"/>
        <v>0</v>
      </c>
      <c r="F93" s="425"/>
    </row>
    <row r="94" spans="1:6" ht="12">
      <c r="A94" s="430" t="s">
        <v>771</v>
      </c>
      <c r="B94" s="431" t="s">
        <v>772</v>
      </c>
      <c r="C94" s="425">
        <v>10</v>
      </c>
      <c r="D94" s="425">
        <v>10</v>
      </c>
      <c r="E94" s="432">
        <f t="shared" si="1"/>
        <v>0</v>
      </c>
      <c r="F94" s="425"/>
    </row>
    <row r="95" spans="1:6" ht="12">
      <c r="A95" s="430" t="s">
        <v>773</v>
      </c>
      <c r="B95" s="431" t="s">
        <v>774</v>
      </c>
      <c r="C95" s="425">
        <v>5</v>
      </c>
      <c r="D95" s="425">
        <v>5</v>
      </c>
      <c r="E95" s="432">
        <f t="shared" si="1"/>
        <v>0</v>
      </c>
      <c r="F95" s="450"/>
    </row>
    <row r="96" spans="1:16" ht="12">
      <c r="A96" s="434" t="s">
        <v>775</v>
      </c>
      <c r="B96" s="453" t="s">
        <v>776</v>
      </c>
      <c r="C96" s="429">
        <f>C85+C80+C75+C71+C95</f>
        <v>114</v>
      </c>
      <c r="D96" s="429">
        <f>D85+D80+D75+D71+D95</f>
        <v>114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777</v>
      </c>
      <c r="B97" s="428" t="s">
        <v>778</v>
      </c>
      <c r="C97" s="429">
        <f>C96+C68+C66</f>
        <v>114</v>
      </c>
      <c r="D97" s="429">
        <f>D96+D68+D66</f>
        <v>114</v>
      </c>
      <c r="E97" s="429">
        <f>E96+E68+E66</f>
        <v>0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779</v>
      </c>
      <c r="B99" s="397"/>
      <c r="C99" s="455"/>
      <c r="D99" s="455"/>
      <c r="E99" s="455"/>
      <c r="F99" s="457" t="s">
        <v>534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472</v>
      </c>
      <c r="B100" s="428" t="s">
        <v>473</v>
      </c>
      <c r="C100" s="417" t="s">
        <v>780</v>
      </c>
      <c r="D100" s="417" t="s">
        <v>781</v>
      </c>
      <c r="E100" s="417" t="s">
        <v>782</v>
      </c>
      <c r="F100" s="417" t="s">
        <v>783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784</v>
      </c>
      <c r="B102" s="431" t="s">
        <v>785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786</v>
      </c>
      <c r="B103" s="431" t="s">
        <v>787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788</v>
      </c>
      <c r="B104" s="431" t="s">
        <v>789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790</v>
      </c>
      <c r="B105" s="428" t="s">
        <v>791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792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80" t="s">
        <v>793</v>
      </c>
      <c r="B107" s="580"/>
      <c r="C107" s="580"/>
      <c r="D107" s="580"/>
      <c r="E107" s="580"/>
      <c r="F107" s="580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78" t="s">
        <v>866</v>
      </c>
      <c r="B109" s="578"/>
      <c r="C109" s="578" t="s">
        <v>862</v>
      </c>
      <c r="D109" s="578"/>
      <c r="E109" s="578"/>
      <c r="F109" s="578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78" t="s">
        <v>275</v>
      </c>
      <c r="D111" s="578"/>
      <c r="E111" s="578"/>
      <c r="F111" s="578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T40" sqref="T40"/>
    </sheetView>
  </sheetViews>
  <sheetFormatPr defaultColWidth="10.75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84" t="s">
        <v>532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323"/>
      <c r="N1" s="323"/>
      <c r="O1" s="323"/>
      <c r="P1" s="323"/>
      <c r="Q1" s="323"/>
      <c r="R1" s="323"/>
    </row>
    <row r="2" spans="1:18" ht="16.5" customHeight="1">
      <c r="A2" s="585" t="s">
        <v>392</v>
      </c>
      <c r="B2" s="585"/>
      <c r="C2" s="586" t="str">
        <f>'справка _1_БАЛАНС'!E3</f>
        <v>ИНВЕСТОР.БГ АД</v>
      </c>
      <c r="D2" s="586"/>
      <c r="E2" s="586"/>
      <c r="F2" s="586"/>
      <c r="G2" s="586"/>
      <c r="H2" s="586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85" t="s">
        <v>7</v>
      </c>
      <c r="B3" s="585"/>
      <c r="C3" s="587" t="str">
        <f>'справка _1_БАЛАНС'!E5</f>
        <v>ГОДИШЕН 2007 ГОДИНА</v>
      </c>
      <c r="D3" s="587"/>
      <c r="E3" s="587"/>
      <c r="F3" s="327"/>
      <c r="G3" s="327"/>
      <c r="H3" s="327"/>
      <c r="I3" s="327"/>
      <c r="J3" s="327"/>
      <c r="K3" s="327"/>
      <c r="L3" s="327"/>
      <c r="M3" s="589" t="s">
        <v>6</v>
      </c>
      <c r="N3" s="589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533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534</v>
      </c>
    </row>
    <row r="5" spans="1:18" s="334" customFormat="1" ht="30.75" customHeight="1">
      <c r="A5" s="590" t="s">
        <v>472</v>
      </c>
      <c r="B5" s="590"/>
      <c r="C5" s="591" t="s">
        <v>10</v>
      </c>
      <c r="D5" s="590" t="s">
        <v>535</v>
      </c>
      <c r="E5" s="590"/>
      <c r="F5" s="590"/>
      <c r="G5" s="590"/>
      <c r="H5" s="590" t="s">
        <v>536</v>
      </c>
      <c r="I5" s="590"/>
      <c r="J5" s="590" t="s">
        <v>537</v>
      </c>
      <c r="K5" s="590" t="s">
        <v>538</v>
      </c>
      <c r="L5" s="590"/>
      <c r="M5" s="590"/>
      <c r="N5" s="590"/>
      <c r="O5" s="590" t="s">
        <v>536</v>
      </c>
      <c r="P5" s="590"/>
      <c r="Q5" s="590" t="s">
        <v>539</v>
      </c>
      <c r="R5" s="590" t="s">
        <v>540</v>
      </c>
    </row>
    <row r="6" spans="1:18" s="334" customFormat="1" ht="48">
      <c r="A6" s="590"/>
      <c r="B6" s="590"/>
      <c r="C6" s="591"/>
      <c r="D6" s="332" t="s">
        <v>541</v>
      </c>
      <c r="E6" s="332" t="s">
        <v>542</v>
      </c>
      <c r="F6" s="332" t="s">
        <v>543</v>
      </c>
      <c r="G6" s="332" t="s">
        <v>544</v>
      </c>
      <c r="H6" s="332" t="s">
        <v>545</v>
      </c>
      <c r="I6" s="332" t="s">
        <v>546</v>
      </c>
      <c r="J6" s="590"/>
      <c r="K6" s="332" t="s">
        <v>541</v>
      </c>
      <c r="L6" s="332" t="s">
        <v>547</v>
      </c>
      <c r="M6" s="332" t="s">
        <v>548</v>
      </c>
      <c r="N6" s="332" t="s">
        <v>549</v>
      </c>
      <c r="O6" s="332" t="s">
        <v>545</v>
      </c>
      <c r="P6" s="332" t="s">
        <v>546</v>
      </c>
      <c r="Q6" s="590"/>
      <c r="R6" s="590"/>
    </row>
    <row r="7" spans="1:18" s="334" customFormat="1" ht="12">
      <c r="A7" s="588" t="s">
        <v>550</v>
      </c>
      <c r="B7" s="588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551</v>
      </c>
      <c r="B8" s="337" t="s">
        <v>552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553</v>
      </c>
      <c r="B9" s="340" t="s">
        <v>554</v>
      </c>
      <c r="C9" s="341" t="s">
        <v>555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556</v>
      </c>
      <c r="B10" s="340" t="s">
        <v>557</v>
      </c>
      <c r="C10" s="341" t="s">
        <v>558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559</v>
      </c>
      <c r="B11" s="340" t="s">
        <v>560</v>
      </c>
      <c r="C11" s="341" t="s">
        <v>561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562</v>
      </c>
      <c r="B12" s="340" t="s">
        <v>563</v>
      </c>
      <c r="C12" s="341" t="s">
        <v>564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565</v>
      </c>
      <c r="B13" s="340" t="s">
        <v>566</v>
      </c>
      <c r="C13" s="341" t="s">
        <v>567</v>
      </c>
      <c r="D13" s="342">
        <v>30</v>
      </c>
      <c r="E13" s="342"/>
      <c r="F13" s="342"/>
      <c r="G13" s="343">
        <f t="shared" si="2"/>
        <v>30</v>
      </c>
      <c r="H13" s="344"/>
      <c r="I13" s="344"/>
      <c r="J13" s="343">
        <f t="shared" si="3"/>
        <v>30</v>
      </c>
      <c r="K13" s="344">
        <v>16</v>
      </c>
      <c r="L13" s="344">
        <v>7</v>
      </c>
      <c r="M13" s="344"/>
      <c r="N13" s="343">
        <f t="shared" si="4"/>
        <v>23</v>
      </c>
      <c r="O13" s="344"/>
      <c r="P13" s="344"/>
      <c r="Q13" s="343">
        <f t="shared" si="0"/>
        <v>23</v>
      </c>
      <c r="R13" s="343">
        <f t="shared" si="1"/>
        <v>7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568</v>
      </c>
      <c r="B14" s="340" t="s">
        <v>569</v>
      </c>
      <c r="C14" s="341" t="s">
        <v>570</v>
      </c>
      <c r="D14" s="342">
        <v>152</v>
      </c>
      <c r="E14" s="342">
        <v>97</v>
      </c>
      <c r="F14" s="342">
        <v>45</v>
      </c>
      <c r="G14" s="343">
        <f t="shared" si="2"/>
        <v>204</v>
      </c>
      <c r="H14" s="344"/>
      <c r="I14" s="344"/>
      <c r="J14" s="343">
        <f t="shared" si="3"/>
        <v>204</v>
      </c>
      <c r="K14" s="344">
        <v>71</v>
      </c>
      <c r="L14" s="344">
        <v>32</v>
      </c>
      <c r="M14" s="344">
        <v>37</v>
      </c>
      <c r="N14" s="343">
        <f t="shared" si="4"/>
        <v>66</v>
      </c>
      <c r="O14" s="344"/>
      <c r="P14" s="344"/>
      <c r="Q14" s="343">
        <f t="shared" si="0"/>
        <v>66</v>
      </c>
      <c r="R14" s="343">
        <f t="shared" si="1"/>
        <v>138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571</v>
      </c>
      <c r="B15" s="347" t="s">
        <v>572</v>
      </c>
      <c r="C15" s="348" t="s">
        <v>573</v>
      </c>
      <c r="D15" s="349"/>
      <c r="E15" s="349">
        <v>2</v>
      </c>
      <c r="F15" s="349"/>
      <c r="G15" s="343">
        <f t="shared" si="2"/>
        <v>2</v>
      </c>
      <c r="H15" s="350"/>
      <c r="I15" s="350"/>
      <c r="J15" s="343">
        <f t="shared" si="3"/>
        <v>2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2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574</v>
      </c>
      <c r="B16" s="353" t="s">
        <v>575</v>
      </c>
      <c r="C16" s="341" t="s">
        <v>576</v>
      </c>
      <c r="D16" s="342"/>
      <c r="E16" s="342">
        <v>40</v>
      </c>
      <c r="F16" s="342"/>
      <c r="G16" s="343">
        <f t="shared" si="2"/>
        <v>40</v>
      </c>
      <c r="H16" s="344"/>
      <c r="I16" s="344"/>
      <c r="J16" s="343">
        <f t="shared" si="3"/>
        <v>40</v>
      </c>
      <c r="K16" s="344"/>
      <c r="L16" s="344">
        <v>6</v>
      </c>
      <c r="M16" s="344"/>
      <c r="N16" s="343">
        <f t="shared" si="4"/>
        <v>6</v>
      </c>
      <c r="O16" s="344"/>
      <c r="P16" s="344"/>
      <c r="Q16" s="343">
        <f aca="true" t="shared" si="5" ref="Q16:Q25">N16+O16-P16</f>
        <v>6</v>
      </c>
      <c r="R16" s="343">
        <f aca="true" t="shared" si="6" ref="R16:R25">J16-Q16</f>
        <v>34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577</v>
      </c>
      <c r="C17" s="355" t="s">
        <v>578</v>
      </c>
      <c r="D17" s="356">
        <f>SUM(D9:D16)</f>
        <v>182</v>
      </c>
      <c r="E17" s="356">
        <f>SUM(E9:E16)</f>
        <v>139</v>
      </c>
      <c r="F17" s="356">
        <f>SUM(F9:F16)</f>
        <v>45</v>
      </c>
      <c r="G17" s="343">
        <f t="shared" si="2"/>
        <v>276</v>
      </c>
      <c r="H17" s="357">
        <f>SUM(H9:H16)</f>
        <v>0</v>
      </c>
      <c r="I17" s="357">
        <f>SUM(I9:I16)</f>
        <v>0</v>
      </c>
      <c r="J17" s="343">
        <f t="shared" si="3"/>
        <v>276</v>
      </c>
      <c r="K17" s="357">
        <f>SUM(K9:K16)</f>
        <v>87</v>
      </c>
      <c r="L17" s="357">
        <f>SUM(L9:L16)</f>
        <v>45</v>
      </c>
      <c r="M17" s="357">
        <f>SUM(M9:M16)</f>
        <v>37</v>
      </c>
      <c r="N17" s="343">
        <f t="shared" si="4"/>
        <v>95</v>
      </c>
      <c r="O17" s="357">
        <f>SUM(O9:O16)</f>
        <v>0</v>
      </c>
      <c r="P17" s="357">
        <f>SUM(P9:P16)</f>
        <v>0</v>
      </c>
      <c r="Q17" s="343">
        <f t="shared" si="5"/>
        <v>95</v>
      </c>
      <c r="R17" s="343">
        <f t="shared" si="6"/>
        <v>181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579</v>
      </c>
      <c r="B18" s="359" t="s">
        <v>580</v>
      </c>
      <c r="C18" s="355" t="s">
        <v>581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582</v>
      </c>
      <c r="B19" s="359" t="s">
        <v>583</v>
      </c>
      <c r="C19" s="355" t="s">
        <v>584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585</v>
      </c>
      <c r="B20" s="337" t="s">
        <v>586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553</v>
      </c>
      <c r="B21" s="340" t="s">
        <v>587</v>
      </c>
      <c r="C21" s="341" t="s">
        <v>588</v>
      </c>
      <c r="D21" s="342">
        <v>728</v>
      </c>
      <c r="E21" s="342">
        <v>549</v>
      </c>
      <c r="F21" s="342"/>
      <c r="G21" s="343">
        <f t="shared" si="2"/>
        <v>1277</v>
      </c>
      <c r="H21" s="344">
        <v>155</v>
      </c>
      <c r="I21" s="344"/>
      <c r="J21" s="343">
        <f t="shared" si="3"/>
        <v>1432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1432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556</v>
      </c>
      <c r="B22" s="340" t="s">
        <v>589</v>
      </c>
      <c r="C22" s="341" t="s">
        <v>590</v>
      </c>
      <c r="D22" s="342">
        <v>102</v>
      </c>
      <c r="E22" s="342">
        <v>67</v>
      </c>
      <c r="F22" s="342"/>
      <c r="G22" s="343">
        <f t="shared" si="2"/>
        <v>169</v>
      </c>
      <c r="H22" s="344"/>
      <c r="I22" s="344"/>
      <c r="J22" s="343">
        <f t="shared" si="3"/>
        <v>169</v>
      </c>
      <c r="K22" s="344">
        <v>12</v>
      </c>
      <c r="L22" s="344">
        <v>21</v>
      </c>
      <c r="M22" s="344"/>
      <c r="N22" s="343">
        <f t="shared" si="4"/>
        <v>33</v>
      </c>
      <c r="O22" s="344"/>
      <c r="P22" s="344"/>
      <c r="Q22" s="343">
        <f t="shared" si="5"/>
        <v>33</v>
      </c>
      <c r="R22" s="343">
        <f t="shared" si="6"/>
        <v>136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559</v>
      </c>
      <c r="B23" s="347" t="s">
        <v>591</v>
      </c>
      <c r="C23" s="341" t="s">
        <v>592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562</v>
      </c>
      <c r="B24" s="365" t="s">
        <v>575</v>
      </c>
      <c r="C24" s="341" t="s">
        <v>593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594</v>
      </c>
      <c r="C25" s="366" t="s">
        <v>595</v>
      </c>
      <c r="D25" s="367">
        <f>SUM(D21:D24)</f>
        <v>830</v>
      </c>
      <c r="E25" s="367">
        <f aca="true" t="shared" si="7" ref="E25:P25">SUM(E21:E24)</f>
        <v>616</v>
      </c>
      <c r="F25" s="367">
        <f t="shared" si="7"/>
        <v>0</v>
      </c>
      <c r="G25" s="368">
        <f t="shared" si="2"/>
        <v>1446</v>
      </c>
      <c r="H25" s="369">
        <f t="shared" si="7"/>
        <v>155</v>
      </c>
      <c r="I25" s="369">
        <f t="shared" si="7"/>
        <v>0</v>
      </c>
      <c r="J25" s="368">
        <f t="shared" si="3"/>
        <v>1601</v>
      </c>
      <c r="K25" s="369">
        <f t="shared" si="7"/>
        <v>12</v>
      </c>
      <c r="L25" s="369">
        <f t="shared" si="7"/>
        <v>21</v>
      </c>
      <c r="M25" s="369">
        <f t="shared" si="7"/>
        <v>0</v>
      </c>
      <c r="N25" s="368">
        <f t="shared" si="4"/>
        <v>33</v>
      </c>
      <c r="O25" s="369">
        <f t="shared" si="7"/>
        <v>0</v>
      </c>
      <c r="P25" s="369">
        <f t="shared" si="7"/>
        <v>0</v>
      </c>
      <c r="Q25" s="368">
        <f t="shared" si="5"/>
        <v>33</v>
      </c>
      <c r="R25" s="368">
        <f t="shared" si="6"/>
        <v>1568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596</v>
      </c>
      <c r="B26" s="370" t="s">
        <v>597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553</v>
      </c>
      <c r="B27" s="376" t="s">
        <v>598</v>
      </c>
      <c r="C27" s="377" t="s">
        <v>599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600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601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602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603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556</v>
      </c>
      <c r="B32" s="376" t="s">
        <v>604</v>
      </c>
      <c r="C32" s="341" t="s">
        <v>605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606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607</v>
      </c>
      <c r="C34" s="341" t="s">
        <v>608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609</v>
      </c>
      <c r="C35" s="341" t="s">
        <v>610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611</v>
      </c>
      <c r="C36" s="341" t="s">
        <v>612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559</v>
      </c>
      <c r="B37" s="383" t="s">
        <v>575</v>
      </c>
      <c r="C37" s="341" t="s">
        <v>613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614</v>
      </c>
      <c r="C38" s="355" t="s">
        <v>615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616</v>
      </c>
      <c r="B39" s="358" t="s">
        <v>617</v>
      </c>
      <c r="C39" s="355" t="s">
        <v>618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619</v>
      </c>
      <c r="C40" s="333" t="s">
        <v>620</v>
      </c>
      <c r="D40" s="387">
        <f>D17+D18+D19+D25+D38+D39</f>
        <v>1012</v>
      </c>
      <c r="E40" s="387">
        <f>E17+E18+E19+E25+E38+E39</f>
        <v>755</v>
      </c>
      <c r="F40" s="387">
        <f aca="true" t="shared" si="13" ref="F40:R40">F17+F18+F19+F25+F38+F39</f>
        <v>45</v>
      </c>
      <c r="G40" s="387">
        <f t="shared" si="13"/>
        <v>1722</v>
      </c>
      <c r="H40" s="387">
        <f t="shared" si="13"/>
        <v>155</v>
      </c>
      <c r="I40" s="387">
        <f t="shared" si="13"/>
        <v>0</v>
      </c>
      <c r="J40" s="387">
        <f t="shared" si="13"/>
        <v>1877</v>
      </c>
      <c r="K40" s="387">
        <f t="shared" si="13"/>
        <v>99</v>
      </c>
      <c r="L40" s="387">
        <f t="shared" si="13"/>
        <v>66</v>
      </c>
      <c r="M40" s="387">
        <f t="shared" si="13"/>
        <v>37</v>
      </c>
      <c r="N40" s="387">
        <f t="shared" si="13"/>
        <v>128</v>
      </c>
      <c r="O40" s="387">
        <f t="shared" si="13"/>
        <v>0</v>
      </c>
      <c r="P40" s="387">
        <f t="shared" si="13"/>
        <v>0</v>
      </c>
      <c r="Q40" s="387">
        <f t="shared" si="13"/>
        <v>128</v>
      </c>
      <c r="R40" s="387">
        <f t="shared" si="13"/>
        <v>1749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621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869</v>
      </c>
      <c r="C44" s="393"/>
      <c r="D44" s="394"/>
      <c r="E44" s="394"/>
      <c r="F44" s="394"/>
      <c r="G44" s="388"/>
      <c r="H44" s="592" t="s">
        <v>864</v>
      </c>
      <c r="I44" s="592"/>
      <c r="J44" s="592"/>
      <c r="K44" s="593"/>
      <c r="L44" s="593"/>
      <c r="M44" s="593"/>
      <c r="N44" s="593"/>
      <c r="O44" s="594" t="s">
        <v>275</v>
      </c>
      <c r="P44" s="594"/>
      <c r="Q44" s="594"/>
      <c r="R44" s="594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A7:B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" fitToWidth="1" horizontalDpi="300" verticalDpi="300" orientation="landscape" pageOrder="overThenDown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G36" sqref="G36"/>
    </sheetView>
  </sheetViews>
  <sheetFormatPr defaultColWidth="10.75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794</v>
      </c>
      <c r="F2" s="471"/>
      <c r="G2" s="471"/>
      <c r="H2" s="469"/>
      <c r="I2" s="469"/>
    </row>
    <row r="3" spans="1:9" ht="12">
      <c r="A3" s="469"/>
      <c r="B3" s="470"/>
      <c r="C3" s="600" t="s">
        <v>795</v>
      </c>
      <c r="D3" s="600"/>
      <c r="E3" s="600"/>
      <c r="F3" s="600"/>
      <c r="G3" s="600"/>
      <c r="H3" s="469"/>
      <c r="I3" s="469"/>
    </row>
    <row r="4" spans="1:9" ht="15" customHeight="1">
      <c r="A4" s="473" t="s">
        <v>392</v>
      </c>
      <c r="B4" s="601" t="str">
        <f>'справка _1_БАЛАНС'!E3</f>
        <v>ИНВЕСТОР.БГ АД</v>
      </c>
      <c r="C4" s="601"/>
      <c r="D4" s="601"/>
      <c r="E4" s="601"/>
      <c r="F4" s="601"/>
      <c r="G4" s="602" t="s">
        <v>3</v>
      </c>
      <c r="H4" s="602"/>
      <c r="I4" s="474">
        <f>'справка _1_БАЛАНС'!H3</f>
        <v>130277328</v>
      </c>
    </row>
    <row r="5" spans="1:9" ht="15">
      <c r="A5" s="475" t="s">
        <v>7</v>
      </c>
      <c r="B5" s="603" t="str">
        <f>'справка _1_БАЛАНС'!E5</f>
        <v>ГОДИШЕН 2007 ГОДИНА</v>
      </c>
      <c r="C5" s="603"/>
      <c r="D5" s="603"/>
      <c r="E5" s="603"/>
      <c r="F5" s="603"/>
      <c r="G5" s="604" t="s">
        <v>6</v>
      </c>
      <c r="H5" s="604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796</v>
      </c>
    </row>
    <row r="7" spans="1:9" s="480" customFormat="1" ht="12">
      <c r="A7" s="477" t="s">
        <v>472</v>
      </c>
      <c r="B7" s="478"/>
      <c r="C7" s="597" t="s">
        <v>797</v>
      </c>
      <c r="D7" s="597"/>
      <c r="E7" s="597"/>
      <c r="F7" s="597" t="s">
        <v>798</v>
      </c>
      <c r="G7" s="597"/>
      <c r="H7" s="597"/>
      <c r="I7" s="597"/>
    </row>
    <row r="8" spans="1:9" s="480" customFormat="1" ht="21.75" customHeight="1">
      <c r="A8" s="477"/>
      <c r="B8" s="481" t="s">
        <v>10</v>
      </c>
      <c r="C8" s="482" t="s">
        <v>799</v>
      </c>
      <c r="D8" s="482" t="s">
        <v>800</v>
      </c>
      <c r="E8" s="482" t="s">
        <v>801</v>
      </c>
      <c r="F8" s="483" t="s">
        <v>802</v>
      </c>
      <c r="G8" s="598" t="s">
        <v>803</v>
      </c>
      <c r="H8" s="598"/>
      <c r="I8" s="484" t="s">
        <v>804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545</v>
      </c>
      <c r="H9" s="479" t="s">
        <v>546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805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806</v>
      </c>
      <c r="B12" s="494" t="s">
        <v>807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808</v>
      </c>
      <c r="B13" s="494" t="s">
        <v>809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609</v>
      </c>
      <c r="B14" s="494" t="s">
        <v>810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811</v>
      </c>
      <c r="B15" s="494" t="s">
        <v>812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813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577</v>
      </c>
      <c r="B17" s="500" t="s">
        <v>814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815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806</v>
      </c>
      <c r="B19" s="494" t="s">
        <v>816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817</v>
      </c>
      <c r="B20" s="494" t="s">
        <v>818</v>
      </c>
      <c r="C20" s="496"/>
      <c r="D20" s="496"/>
      <c r="E20" s="496">
        <v>26</v>
      </c>
      <c r="F20" s="496">
        <v>26</v>
      </c>
      <c r="G20" s="496"/>
      <c r="H20" s="496"/>
      <c r="I20" s="497">
        <f t="shared" si="0"/>
        <v>26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819</v>
      </c>
      <c r="B21" s="494" t="s">
        <v>820</v>
      </c>
      <c r="C21" s="496"/>
      <c r="D21" s="496"/>
      <c r="E21" s="496">
        <v>69</v>
      </c>
      <c r="F21" s="496">
        <v>69</v>
      </c>
      <c r="G21" s="496"/>
      <c r="H21" s="496"/>
      <c r="I21" s="497">
        <f t="shared" si="0"/>
        <v>69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821</v>
      </c>
      <c r="B22" s="494" t="s">
        <v>822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823</v>
      </c>
      <c r="B23" s="494" t="s">
        <v>824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825</v>
      </c>
      <c r="B24" s="494" t="s">
        <v>826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827</v>
      </c>
      <c r="B25" s="505" t="s">
        <v>828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829</v>
      </c>
      <c r="B26" s="500" t="s">
        <v>830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95</v>
      </c>
      <c r="F26" s="487">
        <f t="shared" si="2"/>
        <v>95</v>
      </c>
      <c r="G26" s="487">
        <f t="shared" si="2"/>
        <v>0</v>
      </c>
      <c r="H26" s="487">
        <f t="shared" si="2"/>
        <v>0</v>
      </c>
      <c r="I26" s="497">
        <f t="shared" si="0"/>
        <v>95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599" t="s">
        <v>831</v>
      </c>
      <c r="B28" s="599"/>
      <c r="C28" s="599"/>
      <c r="D28" s="599"/>
      <c r="E28" s="599"/>
      <c r="F28" s="599"/>
      <c r="G28" s="599"/>
      <c r="H28" s="599"/>
      <c r="I28" s="599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866</v>
      </c>
      <c r="B30" s="595"/>
      <c r="C30" s="595"/>
      <c r="D30" s="511" t="s">
        <v>832</v>
      </c>
      <c r="E30" s="596" t="s">
        <v>863</v>
      </c>
      <c r="F30" s="596"/>
      <c r="G30" s="596"/>
      <c r="H30" s="512" t="s">
        <v>389</v>
      </c>
      <c r="I30" s="596" t="s">
        <v>390</v>
      </c>
      <c r="J30" s="596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09">
      <selection activeCell="A155" sqref="A155"/>
    </sheetView>
  </sheetViews>
  <sheetFormatPr defaultColWidth="10.75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6" t="s">
        <v>833</v>
      </c>
      <c r="B2" s="606"/>
      <c r="C2" s="606"/>
      <c r="D2" s="606"/>
      <c r="E2" s="606"/>
      <c r="F2" s="606"/>
    </row>
    <row r="3" spans="1:6" ht="12.75" customHeight="1">
      <c r="A3" s="606" t="s">
        <v>834</v>
      </c>
      <c r="B3" s="606"/>
      <c r="C3" s="606"/>
      <c r="D3" s="606"/>
      <c r="E3" s="606"/>
      <c r="F3" s="606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7" t="str">
        <f>'справка _1_БАЛАНС'!E3</f>
        <v>ИНВЕСТОР.БГ АД</v>
      </c>
      <c r="C5" s="607"/>
      <c r="D5" s="607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835</v>
      </c>
      <c r="B6" s="608" t="str">
        <f>'справка _1_БАЛАНС'!E5</f>
        <v>ГОДИШЕН 2007 ГОДИНА</v>
      </c>
      <c r="C6" s="608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836</v>
      </c>
      <c r="B8" s="532" t="s">
        <v>10</v>
      </c>
      <c r="C8" s="533" t="s">
        <v>837</v>
      </c>
      <c r="D8" s="533" t="s">
        <v>838</v>
      </c>
      <c r="E8" s="533" t="s">
        <v>839</v>
      </c>
      <c r="F8" s="533" t="s">
        <v>840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841</v>
      </c>
      <c r="B10" s="537"/>
      <c r="C10" s="538"/>
      <c r="D10" s="538"/>
      <c r="E10" s="538"/>
      <c r="F10" s="538"/>
    </row>
    <row r="11" spans="1:6" ht="18" customHeight="1">
      <c r="A11" s="539" t="s">
        <v>842</v>
      </c>
      <c r="B11" s="540"/>
      <c r="C11" s="538"/>
      <c r="D11" s="538"/>
      <c r="E11" s="538"/>
      <c r="F11" s="538"/>
    </row>
    <row r="12" spans="1:6" ht="14.25" customHeight="1">
      <c r="A12" s="539" t="s">
        <v>843</v>
      </c>
      <c r="B12" s="540"/>
      <c r="C12" s="541"/>
      <c r="D12" s="541"/>
      <c r="E12" s="541"/>
      <c r="F12" s="542">
        <f>C12-E12</f>
        <v>0</v>
      </c>
    </row>
    <row r="13" spans="1:6" ht="12.75">
      <c r="A13" s="539" t="s">
        <v>844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559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562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577</v>
      </c>
      <c r="B27" s="544" t="s">
        <v>845</v>
      </c>
      <c r="C27" s="538">
        <f>SUM(C12:C26)</f>
        <v>0</v>
      </c>
      <c r="D27" s="538"/>
      <c r="E27" s="538">
        <f>SUM(E12:E26)</f>
        <v>0</v>
      </c>
      <c r="F27" s="545">
        <f>SUM(F12:F26)</f>
        <v>0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846</v>
      </c>
      <c r="B28" s="547"/>
      <c r="C28" s="538"/>
      <c r="D28" s="538"/>
      <c r="E28" s="538"/>
      <c r="F28" s="545"/>
    </row>
    <row r="29" spans="1:6" ht="12.75">
      <c r="A29" s="539" t="s">
        <v>553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556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559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562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829</v>
      </c>
      <c r="B44" s="544" t="s">
        <v>847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848</v>
      </c>
      <c r="B45" s="547"/>
      <c r="C45" s="538"/>
      <c r="D45" s="538"/>
      <c r="E45" s="538"/>
      <c r="F45" s="545"/>
    </row>
    <row r="46" spans="1:6" ht="12.75">
      <c r="A46" s="539" t="s">
        <v>553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556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559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562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849</v>
      </c>
      <c r="B61" s="544" t="s">
        <v>850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851</v>
      </c>
      <c r="B62" s="547"/>
      <c r="C62" s="538"/>
      <c r="D62" s="538"/>
      <c r="E62" s="538"/>
      <c r="F62" s="545"/>
    </row>
    <row r="63" spans="1:6" ht="12.75">
      <c r="A63" s="539" t="s">
        <v>553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556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559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562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594</v>
      </c>
      <c r="B78" s="544" t="s">
        <v>852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853</v>
      </c>
      <c r="B79" s="544" t="s">
        <v>854</v>
      </c>
      <c r="C79" s="538">
        <f>C78+C61+C44+C27</f>
        <v>0</v>
      </c>
      <c r="D79" s="538"/>
      <c r="E79" s="538">
        <f>E78+E61+E44+E27</f>
        <v>0</v>
      </c>
      <c r="F79" s="545">
        <f>F78+F61+F44+F27</f>
        <v>0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855</v>
      </c>
      <c r="B80" s="544"/>
      <c r="C80" s="538"/>
      <c r="D80" s="538"/>
      <c r="E80" s="538"/>
      <c r="F80" s="545"/>
    </row>
    <row r="81" spans="1:6" ht="14.25" customHeight="1">
      <c r="A81" s="539" t="s">
        <v>842</v>
      </c>
      <c r="B81" s="547"/>
      <c r="C81" s="538"/>
      <c r="D81" s="538"/>
      <c r="E81" s="538"/>
      <c r="F81" s="545"/>
    </row>
    <row r="82" spans="1:6" ht="12.75">
      <c r="A82" s="539" t="s">
        <v>843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844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559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562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577</v>
      </c>
      <c r="B97" s="544" t="s">
        <v>856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846</v>
      </c>
      <c r="B98" s="547"/>
      <c r="C98" s="538"/>
      <c r="D98" s="538"/>
      <c r="E98" s="538"/>
      <c r="F98" s="545"/>
    </row>
    <row r="99" spans="1:6" ht="12.75">
      <c r="A99" s="539" t="s">
        <v>553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556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559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562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829</v>
      </c>
      <c r="B114" s="544" t="s">
        <v>857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848</v>
      </c>
      <c r="B115" s="547"/>
      <c r="C115" s="538"/>
      <c r="D115" s="538"/>
      <c r="E115" s="538"/>
      <c r="F115" s="545"/>
    </row>
    <row r="116" spans="1:6" ht="12.75">
      <c r="A116" s="539" t="s">
        <v>553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556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559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562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849</v>
      </c>
      <c r="B131" s="544" t="s">
        <v>858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851</v>
      </c>
      <c r="B132" s="547"/>
      <c r="C132" s="538"/>
      <c r="D132" s="538"/>
      <c r="E132" s="538"/>
      <c r="F132" s="545"/>
    </row>
    <row r="133" spans="1:6" ht="12.75">
      <c r="A133" s="539" t="s">
        <v>553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556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559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562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594</v>
      </c>
      <c r="B148" s="544" t="s">
        <v>859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860</v>
      </c>
      <c r="B149" s="544" t="s">
        <v>861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870</v>
      </c>
      <c r="B151" s="553"/>
      <c r="C151" s="605" t="s">
        <v>862</v>
      </c>
      <c r="D151" s="605"/>
      <c r="E151" s="605"/>
      <c r="F151" s="605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5" t="s">
        <v>275</v>
      </c>
      <c r="D153" s="605"/>
      <c r="E153" s="605"/>
      <c r="F153" s="605"/>
    </row>
    <row r="154" spans="3:5" ht="12.75">
      <c r="C154" s="554"/>
      <c r="E154" s="554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2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2008-02-14T09:34:03Z</cp:lastPrinted>
  <dcterms:created xsi:type="dcterms:W3CDTF">2000-06-29T12:02:40Z</dcterms:created>
  <dcterms:modified xsi:type="dcterms:W3CDTF">2008-03-25T08:21:36Z</dcterms:modified>
  <cp:category/>
  <cp:version/>
  <cp:contentType/>
  <cp:contentStatus/>
  <cp:revision>1</cp:revision>
</cp:coreProperties>
</file>