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<sst xmlns="http://schemas.openxmlformats.org/spreadsheetml/2006/main" count="1081" uniqueCount="884">
  <si>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</si>
  <si>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</si>
  <si>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</si>
  <si>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</si>
  <si>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</si>
  <si>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</si>
  <si>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</si>
  <si>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</si>
  <si>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</si>
  <si>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</si>
  <si>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</si>
  <si>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</si>
  <si>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</si>
  <si>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</si>
  <si>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</si>
  <si>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</si>
  <si>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</si>
  <si>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</si>
  <si>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</si>
  <si>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</si>
  <si>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</si>
  <si>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</si>
  <si>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</si>
  <si>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</si>
  <si>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</si>
  <si>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</si>
  <si>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</si>
  <si>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</si>
  <si>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</si>
  <si>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</si>
  <si>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</si>
  <si>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</si>
  <si>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</si>
  <si>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</si>
  <si>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</si>
  <si>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</si>
  <si>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</si>
  <si>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</si>
  <si>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</si>
  <si>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</si>
  <si>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</si>
  <si>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</si>
  <si>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</si>
  <si>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</si>
  <si>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</si>
  <si>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</si>
  <si>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</si>
  <si>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</si>
  <si>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</si>
  <si>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</si>
  <si>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</si>
  <si>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</si>
  <si>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</si>
  <si>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</si>
  <si>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</si>
  <si>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</si>
  <si>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</si>
  <si>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</si>
  <si>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</si>
  <si>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</si>
  <si>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</si>
  <si>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</si>
  <si>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</si>
  <si>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</si>
  <si>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</si>
  <si>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</si>
  <si>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</si>
  <si>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</si>
  <si>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</si>
  <si>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</si>
  <si>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</si>
  <si>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</si>
  <si>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</si>
  <si>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</si>
  <si>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</si>
  <si>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</si>
  <si>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</si>
  <si>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</si>
  <si>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</si>
  <si>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</si>
  <si>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</si>
  <si>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</si>
  <si>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</si>
  <si>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</si>
  <si>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</si>
  <si>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</si>
  <si>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</si>
  <si>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</si>
  <si>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</si>
  <si>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</si>
  <si>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</si>
  <si>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</si>
  <si>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</si>
  <si>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</si>
  <si>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</si>
  <si>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</si>
  <si>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</si>
  <si>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</si>
  <si>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</si>
  <si>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</si>
  <si>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</si>
  <si>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</si>
  <si>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</si>
  <si>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</si>
  <si>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</si>
  <si>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</si>
  <si>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</si>
  <si>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</si>
  <si>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</si>
  <si>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</si>
  <si>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</si>
  <si>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</si>
  <si>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</si>
  <si>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</si>
  <si>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</si>
  <si>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</si>
  <si>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</si>
  <si>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</si>
  <si>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</si>
  <si>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</si>
  <si>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</si>
  <si>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</si>
  <si>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</si>
  <si>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</si>
  <si>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</si>
  <si>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</si>
  <si>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</si>
  <si>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</si>
  <si>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</si>
  <si>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</si>
  <si>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</si>
  <si>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</si>
  <si>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</si>
  <si>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</si>
  <si>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</si>
  <si>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</si>
  <si>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</si>
  <si>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</si>
  <si>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</si>
  <si>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</si>
  <si>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</si>
  <si>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</si>
  <si>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</si>
  <si>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</si>
  <si>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</si>
  <si>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</si>
  <si>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</si>
  <si>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</si>
  <si>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</si>
  <si>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</si>
  <si>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</si>
  <si>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</si>
  <si>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</si>
  <si>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</si>
  <si>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</si>
  <si>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</si>
  <si>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</si>
  <si>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</si>
  <si>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</si>
  <si>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</si>
  <si>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</si>
  <si>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</si>
  <si>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</si>
  <si>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</si>
  <si>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</si>
  <si>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</si>
  <si>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</si>
  <si>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</si>
  <si>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</si>
  <si>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</si>
  <si>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</si>
  <si>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</si>
  <si>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</si>
  <si>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</si>
  <si>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</si>
  <si>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</si>
  <si>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</si>
  <si>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</si>
  <si>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</si>
  <si>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</si>
  <si>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</si>
  <si>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</si>
  <si>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</si>
  <si>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</si>
  <si>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</si>
  <si>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</si>
  <si>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</si>
  <si>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</si>
  <si>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</si>
  <si>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</si>
  <si>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</si>
  <si>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</si>
  <si>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</si>
  <si>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</si>
  <si>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</si>
  <si>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</si>
  <si>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</si>
  <si>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</si>
  <si>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</si>
  <si>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</si>
  <si>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</si>
  <si>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</si>
  <si>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</si>
  <si>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</si>
  <si>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</si>
  <si>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</si>
  <si>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</si>
  <si>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</si>
  <si>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</si>
  <si>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</si>
  <si>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</si>
  <si>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</si>
  <si>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</si>
  <si>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</si>
  <si>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</si>
  <si>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</si>
  <si>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</si>
  <si>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</si>
  <si>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</si>
  <si>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</si>
  <si>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</si>
  <si>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</si>
  <si>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</si>
  <si>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</si>
  <si>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</si>
  <si>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</si>
  <si>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</si>
  <si>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</si>
  <si>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</si>
  <si>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</si>
  <si>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</si>
  <si>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</si>
  <si>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</si>
  <si>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</si>
  <si>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</si>
  <si>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</si>
  <si>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</si>
  <si>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</si>
  <si>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</si>
  <si>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</si>
  <si>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</si>
  <si>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</si>
  <si>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</si>
  <si>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</si>
  <si>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</si>
  <si>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</si>
  <si>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</si>
  <si>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</si>
  <si>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</si>
  <si>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</si>
  <si>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</si>
  <si>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</si>
  <si>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</si>
  <si>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</si>
  <si>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</si>
  <si>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</si>
  <si>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</si>
  <si>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</si>
  <si>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</si>
  <si>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</si>
  <si>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</si>
  <si>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</si>
  <si>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</si>
  <si>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</si>
  <si>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</si>
  <si>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</si>
  <si>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</si>
  <si>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</si>
  <si>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</si>
  <si>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</si>
  <si>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</si>
  <si>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</si>
  <si>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</si>
  <si>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</si>
  <si>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</si>
  <si>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</si>
  <si>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</si>
  <si>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</si>
  <si>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</si>
  <si>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</si>
  <si>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</si>
  <si>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</si>
  <si>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</si>
  <si>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</si>
  <si>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</si>
  <si>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</si>
  <si>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</si>
  <si>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</si>
  <si>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</si>
  <si>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</si>
  <si>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</si>
  <si>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</si>
  <si>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</si>
  <si>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</si>
  <si>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</si>
  <si>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</si>
  <si>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</si>
  <si>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</si>
  <si>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</si>
  <si>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</si>
  <si>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</si>
  <si>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</si>
  <si>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</si>
  <si>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</si>
  <si>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</si>
  <si>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</si>
  <si>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</si>
  <si>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</si>
  <si>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</si>
  <si>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</si>
  <si>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</si>
  <si>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</si>
  <si>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</si>
  <si>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</si>
  <si>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</si>
  <si>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</si>
  <si>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</si>
  <si>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</si>
  <si>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</si>
  <si>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</si>
  <si>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</si>
  <si>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</si>
  <si>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</si>
  <si>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</si>
  <si>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</si>
  <si>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</si>
  <si>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</si>
  <si>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</si>
  <si>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</si>
  <si>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</si>
  <si>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</si>
  <si>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</si>
  <si>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</si>
  <si>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</si>
  <si>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</si>
  <si>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</si>
  <si>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</si>
  <si>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</si>
  <si>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</si>
  <si>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</si>
  <si>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</si>
  <si>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</si>
  <si>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</si>
  <si>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</si>
  <si>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</si>
  <si>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</si>
  <si>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</si>
  <si>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</si>
  <si>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</si>
  <si>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</si>
  <si>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</si>
  <si>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</si>
  <si>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</si>
  <si>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</si>
  <si>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</si>
  <si>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</si>
  <si>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</si>
  <si>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</si>
  <si>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</si>
  <si>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</si>
  <si>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</si>
  <si>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</si>
  <si>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</si>
  <si>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</si>
  <si>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</si>
  <si>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</si>
  <si>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</si>
  <si>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</si>
  <si>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</si>
  <si>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</si>
  <si>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</si>
  <si>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</si>
  <si>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</si>
  <si>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</si>
  <si>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</si>
  <si>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</si>
  <si>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</si>
  <si>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</si>
  <si>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</si>
  <si>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</si>
  <si>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</si>
  <si>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</si>
  <si>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</si>
  <si>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</si>
  <si>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</si>
  <si>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</si>
  <si>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</si>
  <si>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</si>
  <si>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</si>
  <si>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</si>
  <si>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</si>
  <si>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</si>
  <si>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</si>
  <si>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</si>
  <si>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</si>
  <si>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</si>
  <si>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</si>
  <si>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</si>
  <si>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</si>
  <si>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</si>
  <si>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</si>
  <si>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</si>
  <si>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</si>
  <si>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</si>
  <si>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</si>
  <si>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</si>
  <si>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</si>
  <si>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</si>
  <si>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</si>
  <si>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</si>
  <si>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</si>
  <si>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</si>
  <si>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</si>
  <si>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</si>
  <si>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</si>
  <si>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</si>
  <si>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</si>
  <si>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</si>
  <si>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</si>
  <si>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</si>
  <si>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</si>
  <si>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</si>
  <si>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</si>
  <si>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</si>
  <si>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</si>
  <si>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</si>
  <si>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</si>
  <si>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</si>
  <si>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</si>
  <si>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</si>
  <si>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</si>
  <si>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</si>
  <si>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</si>
  <si>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</si>
  <si>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</si>
  <si>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</si>
  <si>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</si>
  <si>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</si>
  <si>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</si>
  <si>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</si>
  <si>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</si>
  <si>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</si>
  <si>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</si>
  <si>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</si>
  <si>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</si>
  <si>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</si>
  <si>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</si>
  <si>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</si>
  <si>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</si>
  <si>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</si>
  <si>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</si>
  <si>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</si>
  <si>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</si>
  <si>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</si>
  <si>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</si>
  <si>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</si>
  <si>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</si>
  <si>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</si>
  <si>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</si>
  <si>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</si>
  <si>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</si>
  <si>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</si>
  <si>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</si>
  <si>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</si>
  <si>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</si>
  <si>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</si>
  <si>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</si>
  <si>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</si>
  <si>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</si>
  <si>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</si>
  <si>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</si>
  <si>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</si>
  <si>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</si>
  <si>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</si>
  <si>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</si>
  <si>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</si>
  <si>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</si>
  <si>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</si>
  <si>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</si>
  <si>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</si>
  <si>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</si>
  <si>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</si>
  <si>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</si>
  <si>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</si>
  <si>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</si>
  <si>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</si>
  <si>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</si>
  <si>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</si>
  <si>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</si>
  <si>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</si>
  <si>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</si>
  <si>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</si>
  <si>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</si>
  <si>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</si>
  <si>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</si>
  <si>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</si>
  <si>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</si>
  <si>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</si>
  <si>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</si>
  <si>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</si>
  <si>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</si>
  <si>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</si>
  <si>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</si>
  <si>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</si>
  <si>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</si>
  <si>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</si>
  <si>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</si>
  <si>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</si>
  <si>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</si>
  <si>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</si>
  <si>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</si>
  <si>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</si>
  <si>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</si>
  <si>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</si>
  <si>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</si>
  <si>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</si>
  <si>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</si>
  <si>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</si>
  <si>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</si>
  <si>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</si>
  <si>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</si>
  <si>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</si>
  <si>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</si>
  <si>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</si>
  <si>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</si>
  <si>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</si>
  <si>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</si>
  <si>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</si>
  <si>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</si>
  <si>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</si>
  <si>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</si>
  <si>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</si>
  <si>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</si>
  <si>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</si>
  <si>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</si>
  <si>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</si>
  <si>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</si>
  <si>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</si>
  <si>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</si>
  <si>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</si>
  <si>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</si>
  <si>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</si>
  <si>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</si>
  <si>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</si>
  <si>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</si>
  <si>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</si>
  <si>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</si>
  <si>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</si>
  <si>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</si>
  <si>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</si>
  <si>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</si>
  <si>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</si>
  <si>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</si>
  <si>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</si>
  <si>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</si>
  <si>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</si>
  <si>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</si>
  <si>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</si>
  <si>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</si>
  <si>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</si>
  <si>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</si>
  <si>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</si>
  <si>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</si>
  <si>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</si>
  <si>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</si>
  <si>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</si>
  <si>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</si>
  <si>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</si>
  <si>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</si>
  <si>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</si>
  <si>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</si>
  <si>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</si>
  <si>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</si>
  <si>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</si>
  <si>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</si>
  <si>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</si>
  <si>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</si>
  <si>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</si>
  <si>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</si>
  <si>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</si>
  <si>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</si>
  <si>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</si>
  <si>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</si>
  <si>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</si>
  <si>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</si>
  <si>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</si>
  <si>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</si>
  <si>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</si>
  <si>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</si>
  <si>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</si>
  <si>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</si>
  <si>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</si>
  <si>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</si>
  <si>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</si>
  <si>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</si>
  <si>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</si>
  <si>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</si>
  <si>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</si>
  <si>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</si>
  <si>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</si>
  <si>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</si>
  <si>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</si>
  <si>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</si>
  <si>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</si>
  <si>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</si>
  <si>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</si>
  <si>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</si>
  <si>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</si>
  <si>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</si>
  <si>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</si>
  <si>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</si>
  <si>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</si>
  <si>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</si>
  <si>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</si>
  <si>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</si>
  <si>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</si>
  <si>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</si>
  <si>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</si>
  <si>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</si>
  <si>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</si>
  <si>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</si>
  <si>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</si>
  <si>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</si>
  <si>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</si>
  <si>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</si>
  <si>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</si>
  <si>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</si>
  <si>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</si>
  <si>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</si>
  <si>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</si>
  <si>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</si>
  <si>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</si>
  <si>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</si>
  <si>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</si>
  <si>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</si>
  <si>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</si>
  <si>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</si>
  <si>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</si>
  <si>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</si>
  <si>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</si>
  <si>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</si>
  <si>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</si>
  <si>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</si>
  <si>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</si>
  <si>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</si>
  <si>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</si>
  <si>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</si>
  <si>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</si>
  <si>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</si>
  <si>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</si>
  <si>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</si>
  <si>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</si>
  <si>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</si>
  <si>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</si>
  <si>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</si>
  <si>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</si>
  <si>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</si>
  <si>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</si>
  <si>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</si>
  <si>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</si>
  <si>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</si>
  <si>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</si>
  <si>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</si>
  <si>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</si>
  <si>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</si>
  <si>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</si>
  <si>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</si>
  <si>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</si>
  <si>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</si>
  <si>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</si>
  <si>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</si>
  <si>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</si>
  <si>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</si>
  <si>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</si>
  <si>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</si>
  <si>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</si>
  <si>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</si>
  <si>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</si>
  <si>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</si>
  <si>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</si>
  <si>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</si>
  <si>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</si>
  <si>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</si>
  <si>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</si>
  <si>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</si>
  <si>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</si>
  <si>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</si>
  <si>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</si>
  <si>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</si>
  <si>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</si>
  <si>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</si>
  <si>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</si>
  <si>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</si>
  <si>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</si>
  <si>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</si>
  <si>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</si>
  <si>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</si>
  <si>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</si>
  <si>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</si>
  <si>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</si>
  <si>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</si>
  <si>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</si>
  <si>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</si>
  <si>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</si>
  <si>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</si>
  <si>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</si>
  <si>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</si>
  <si>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</si>
  <si>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</si>
  <si>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</si>
  <si>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</si>
  <si>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</si>
  <si>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</si>
  <si>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</si>
  <si>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</si>
  <si>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</si>
  <si>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</si>
  <si>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</si>
  <si>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</si>
  <si>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</si>
  <si>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</si>
  <si>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</si>
  <si>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</si>
  <si>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</si>
  <si>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</si>
  <si>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</si>
  <si>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</si>
  <si>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</si>
  <si>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</si>
  <si>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</si>
  <si>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</si>
  <si>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</si>
  <si>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</si>
  <si>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</si>
  <si>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</si>
  <si>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</si>
  <si>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</si>
  <si>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</si>
  <si>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</si>
  <si>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</si>
  <si>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</si>
  <si>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</si>
  <si>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</si>
  <si>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</si>
  <si>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</si>
  <si>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</si>
  <si>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</si>
  <si>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</si>
  <si>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</si>
  <si>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</si>
  <si>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</si>
  <si>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</si>
  <si>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</si>
  <si>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</si>
  <si>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</si>
  <si>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</si>
  <si>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</si>
  <si>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</si>
  <si>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</si>
  <si>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</si>
  <si>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</si>
  <si>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</si>
  <si>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</si>
  <si>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</si>
  <si>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</si>
  <si>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</si>
  <si>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</si>
  <si>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</si>
  <si>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</si>
  <si>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</si>
  <si>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</si>
  <si>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</si>
  <si>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</si>
  <si>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</si>
  <si>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</si>
  <si>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</si>
  <si>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</si>
  <si>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</si>
  <si>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</si>
  <si>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</si>
  <si>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</si>
  <si>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</si>
  <si>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</si>
  <si>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</si>
  <si>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</si>
  <si>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</si>
  <si>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</si>
  <si>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</si>
  <si>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</si>
  <si>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</si>
  <si>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</si>
  <si>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</si>
  <si>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</si>
  <si>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</si>
  <si>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</si>
  <si>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</si>
  <si>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</si>
  <si>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</si>
  <si>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</si>
  <si>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</si>
  <si>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</si>
  <si>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</si>
  <si>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</si>
  <si>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</si>
  <si>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</si>
  <si>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</si>
  <si>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</si>
  <si>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</si>
  <si>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</si>
  <si>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</si>
  <si>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</si>
  <si>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</si>
  <si>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</si>
  <si>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</si>
  <si>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</si>
  <si>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</si>
  <si>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</si>
  <si>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</si>
  <si>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</si>
  <si>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</si>
  <si>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</si>
  <si>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</si>
  <si>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</si>
  <si>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</si>
  <si>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</si>
  <si>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</si>
  <si>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</si>
  <si>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</si>
  <si>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</si>
  <si>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</si>
  <si>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</si>
  <si>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</si>
  <si>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</si>
  <si>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</si>
  <si>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</si>
  <si>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</si>
  <si>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</si>
  <si>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</si>
  <si>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</si>
  <si>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</si>
  <si>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</si>
  <si>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</si>
  <si>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</si>
  <si>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</si>
  <si>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</si>
  <si>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</si>
  <si>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</si>
  <si>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</si>
  <si>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</si>
  <si>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</si>
  <si>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</si>
  <si>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</si>
  <si>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</si>
  <si>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</si>
  <si>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</si>
  <si>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</si>
  <si>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</si>
  <si>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</si>
  <si>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</si>
  <si>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</si>
  <si>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</si>
  <si>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</si>
  <si>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</si>
  <si>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</si>
  <si>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 xml:space="preserve">Вид на отчета: консолидиран /неконсолидиран: </t>
  </si>
  <si>
    <t>неконсолидиран</t>
  </si>
  <si>
    <t>В. Филипов</t>
  </si>
  <si>
    <t>Акция:</t>
  </si>
  <si>
    <t>Вид: ПОИМЕННИ, Брой: 31369, Номинал: 5 лв.</t>
  </si>
  <si>
    <t xml:space="preserve">                                                                                                       </t>
  </si>
  <si>
    <t>Елпром ЗЕМ притежава 728 бр. акции.</t>
  </si>
  <si>
    <t>"ИХБ Електрик" АД</t>
  </si>
  <si>
    <t>В Търговския регистър на "МЕТЕКО" АД ЕИК 000641814 са вписани:</t>
  </si>
  <si>
    <t>В. Василева</t>
  </si>
  <si>
    <t>В.Василева</t>
  </si>
  <si>
    <t>ОТЧЕТ   2015 г.</t>
  </si>
  <si>
    <t>Дата на съставяне: 29.01.2016 г.</t>
  </si>
  <si>
    <t>29.01.2016 г.</t>
  </si>
  <si>
    <t xml:space="preserve">Дата на съставяне:     29.01.2016г.                              </t>
  </si>
  <si>
    <t xml:space="preserve">Дата  на съставяне: 29.01.2016 г.                                                                                                                </t>
  </si>
  <si>
    <t xml:space="preserve">Дата на съставяне: 29.01.2016 г.      </t>
  </si>
  <si>
    <t>Дата на съставяне: 29.01.2016г.</t>
  </si>
  <si>
    <t xml:space="preserve">Дата на съставяне: 29.01.2016 г.     </t>
  </si>
  <si>
    <t xml:space="preserve">Дата на съставяне: 29.01.2016г.    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</si>
</sst>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20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9">
      <selection activeCell="E102" sqref="E10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62" t="s">
        <v>871</v>
      </c>
      <c r="F3" s="217" t="s">
        <v>2</v>
      </c>
      <c r="G3" s="172"/>
      <c r="H3" s="461">
        <v>620115</v>
      </c>
    </row>
    <row r="4" spans="1:8" ht="15">
      <c r="A4" s="572" t="s">
        <v>864</v>
      </c>
      <c r="B4" s="578"/>
      <c r="C4" s="578"/>
      <c r="D4" s="578"/>
      <c r="E4" s="504" t="s">
        <v>865</v>
      </c>
      <c r="F4" s="574" t="s">
        <v>3</v>
      </c>
      <c r="G4" s="575"/>
      <c r="H4" s="461">
        <v>275</v>
      </c>
    </row>
    <row r="5" spans="1:8" ht="15">
      <c r="A5" s="572" t="s">
        <v>4</v>
      </c>
      <c r="B5" s="573"/>
      <c r="C5" s="573"/>
      <c r="D5" s="573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f>'справка №5'!D9</f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4938</v>
      </c>
      <c r="D12" s="151">
        <f>'справка №5'!D10-'справка №5'!K10</f>
        <v>5075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3557</v>
      </c>
      <c r="D13" s="151">
        <f>'справка №5'!D11-'справка №5'!K11</f>
        <v>2757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169</v>
      </c>
      <c r="D14" s="151">
        <f>'справка №5'!D12-'справка №5'!K12</f>
        <v>178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27</v>
      </c>
      <c r="D15" s="151">
        <f>'справка №5'!D13-'справка №5'!K13</f>
        <v>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47</v>
      </c>
      <c r="D16" s="151">
        <f>'справка №5'!D14-'справка №5'!K14</f>
        <v>59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180</v>
      </c>
      <c r="D17" s="151">
        <f>'справка №5'!D15</f>
        <v>100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f>'справка №5'!R16</f>
        <v>100</v>
      </c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18939</v>
      </c>
      <c r="D19" s="155">
        <f>SUM(D11:D18)</f>
        <v>18103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10714</v>
      </c>
      <c r="H20" s="158">
        <v>10719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743</v>
      </c>
      <c r="H21" s="156">
        <f>SUM(H22:H24)</f>
        <v>1736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0</v>
      </c>
      <c r="D23" s="151">
        <f>'справка №5'!D21-'справка №5'!K21</f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85</v>
      </c>
      <c r="D24" s="151">
        <v>101</v>
      </c>
      <c r="E24" s="237" t="s">
        <v>71</v>
      </c>
      <c r="F24" s="242" t="s">
        <v>72</v>
      </c>
      <c r="G24" s="152">
        <v>622</v>
      </c>
      <c r="H24" s="152">
        <v>1615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11457</v>
      </c>
      <c r="H25" s="154">
        <f>H19+H20+H21</f>
        <v>12455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f>'справка №5'!R24</f>
        <v>215</v>
      </c>
      <c r="D26" s="151">
        <v>250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300</v>
      </c>
      <c r="D27" s="155">
        <f>SUM(D23:D26)</f>
        <v>351</v>
      </c>
      <c r="E27" s="253" t="s">
        <v>82</v>
      </c>
      <c r="F27" s="242" t="s">
        <v>83</v>
      </c>
      <c r="G27" s="154">
        <f>SUM(G28:G30)</f>
        <v>3942</v>
      </c>
      <c r="H27" s="154">
        <f>SUM(H28:H30)</f>
        <v>3954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3942</v>
      </c>
      <c r="H28" s="152">
        <v>3954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316">
        <f>'справка №2-ОТЧЕТ ЗА ДОХОДИТЕ'!C34</f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-'справка №2-ОТЧЕТ ЗА ДОХОДИТЕ'!G41</f>
        <v>-850</v>
      </c>
      <c r="H32" s="316">
        <v>-992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3092</v>
      </c>
      <c r="H33" s="154">
        <f>H27+H31+H32</f>
        <v>2962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15762</v>
      </c>
      <c r="H36" s="154">
        <f>H25+H17+H33</f>
        <v>16630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№5'!R28</f>
        <v>4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804</v>
      </c>
      <c r="H43" s="152">
        <v>108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795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1599</v>
      </c>
      <c r="H49" s="154">
        <f>SUM(H43:H48)</f>
        <v>108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113</v>
      </c>
      <c r="H51" s="152">
        <v>65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840</v>
      </c>
      <c r="H53" s="152">
        <v>841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751</v>
      </c>
      <c r="H54" s="152">
        <v>836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19243</v>
      </c>
      <c r="D55" s="155">
        <f>D19+D20+D21+D27+D32+D45+D51+D53+D54</f>
        <v>18458</v>
      </c>
      <c r="E55" s="237" t="s">
        <v>171</v>
      </c>
      <c r="F55" s="261" t="s">
        <v>172</v>
      </c>
      <c r="G55" s="154">
        <f>G49+G51+G52+G53+G54</f>
        <v>3303</v>
      </c>
      <c r="H55" s="154">
        <f>H49+H51+H52+H53+H54</f>
        <v>1850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896</v>
      </c>
      <c r="D58" s="151">
        <v>854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11</v>
      </c>
      <c r="D59" s="151">
        <v>28</v>
      </c>
      <c r="E59" s="251" t="s">
        <v>180</v>
      </c>
      <c r="F59" s="242" t="s">
        <v>181</v>
      </c>
      <c r="G59" s="152">
        <v>1690</v>
      </c>
      <c r="H59" s="152">
        <v>596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565</v>
      </c>
      <c r="D61" s="151">
        <v>1455</v>
      </c>
      <c r="E61" s="243" t="s">
        <v>188</v>
      </c>
      <c r="F61" s="272" t="s">
        <v>189</v>
      </c>
      <c r="G61" s="154">
        <f>SUM(G62:G68)</f>
        <v>1625</v>
      </c>
      <c r="H61" s="154">
        <f>SUM(H62:H68)</f>
        <v>2862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144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1472</v>
      </c>
      <c r="D64" s="155">
        <f>SUM(D58:D63)</f>
        <v>2337</v>
      </c>
      <c r="E64" s="237" t="s">
        <v>199</v>
      </c>
      <c r="F64" s="242" t="s">
        <v>200</v>
      </c>
      <c r="G64" s="152">
        <v>1067</v>
      </c>
      <c r="H64" s="152">
        <v>1157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332</v>
      </c>
      <c r="H65" s="152">
        <v>1270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153</v>
      </c>
      <c r="H66" s="152">
        <v>165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47</v>
      </c>
      <c r="H67" s="152">
        <v>58</v>
      </c>
    </row>
    <row r="68" spans="1:8" ht="15">
      <c r="A68" s="235" t="s">
        <v>210</v>
      </c>
      <c r="B68" s="241" t="s">
        <v>211</v>
      </c>
      <c r="C68" s="151">
        <v>1508</v>
      </c>
      <c r="D68" s="151">
        <v>677</v>
      </c>
      <c r="E68" s="237" t="s">
        <v>212</v>
      </c>
      <c r="F68" s="242" t="s">
        <v>213</v>
      </c>
      <c r="G68" s="152">
        <v>26</v>
      </c>
      <c r="H68" s="152">
        <v>68</v>
      </c>
    </row>
    <row r="69" spans="1:8" ht="15">
      <c r="A69" s="235" t="s">
        <v>214</v>
      </c>
      <c r="B69" s="241" t="s">
        <v>215</v>
      </c>
      <c r="C69" s="151">
        <v>111</v>
      </c>
      <c r="D69" s="151">
        <v>29</v>
      </c>
      <c r="E69" s="251" t="s">
        <v>77</v>
      </c>
      <c r="F69" s="242" t="s">
        <v>216</v>
      </c>
      <c r="G69" s="152">
        <v>34</v>
      </c>
      <c r="H69" s="152">
        <v>62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10</v>
      </c>
      <c r="H70" s="152">
        <v>10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3359</v>
      </c>
      <c r="H71" s="161">
        <f>H59+H60+H61+H69+H70</f>
        <v>3530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61</v>
      </c>
      <c r="D72" s="151">
        <v>61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6</v>
      </c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68</v>
      </c>
      <c r="D74" s="151">
        <v>251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1754</v>
      </c>
      <c r="D75" s="155">
        <f>SUM(D67:D74)</f>
        <v>1018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121</v>
      </c>
      <c r="H76" s="152">
        <v>121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3480</v>
      </c>
      <c r="H79" s="162">
        <f>H71+H74+H75+H76</f>
        <v>3651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45</v>
      </c>
      <c r="D88" s="151">
        <v>249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60</v>
      </c>
      <c r="D91" s="155">
        <f>SUM(D87:D90)</f>
        <v>260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16</v>
      </c>
      <c r="D92" s="151">
        <v>58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3302</v>
      </c>
      <c r="D93" s="155">
        <f>D64+D75+D84+D91+D92</f>
        <v>3673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22545</v>
      </c>
      <c r="D94" s="164">
        <f>D93+D55</f>
        <v>22131</v>
      </c>
      <c r="E94" s="449" t="s">
        <v>269</v>
      </c>
      <c r="F94" s="289" t="s">
        <v>270</v>
      </c>
      <c r="G94" s="165">
        <f>G36+G39+G55+G79</f>
        <v>22545</v>
      </c>
      <c r="H94" s="165">
        <f>H36+H39+H55+H79</f>
        <v>22131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873</v>
      </c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1" ht="12.75"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B53" sqref="B5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"ИХБ Електрик" АД</v>
      </c>
      <c r="C2" s="581"/>
      <c r="D2" s="581"/>
      <c r="E2" s="581"/>
      <c r="F2" s="583" t="s">
        <v>2</v>
      </c>
      <c r="G2" s="583"/>
      <c r="H2" s="526">
        <f>'справка №1-БАЛАНС'!H3</f>
        <v>620115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2" t="str">
        <f>'справка №1-БАЛАНС'!E5</f>
        <v>ОТЧЕТ   2015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2339</v>
      </c>
      <c r="D9" s="46">
        <v>3414</v>
      </c>
      <c r="E9" s="298" t="s">
        <v>284</v>
      </c>
      <c r="F9" s="549" t="s">
        <v>285</v>
      </c>
      <c r="G9" s="550">
        <v>4736</v>
      </c>
      <c r="H9" s="550">
        <v>2988</v>
      </c>
    </row>
    <row r="10" spans="1:8" ht="12">
      <c r="A10" s="298" t="s">
        <v>286</v>
      </c>
      <c r="B10" s="299" t="s">
        <v>287</v>
      </c>
      <c r="C10" s="46">
        <v>710</v>
      </c>
      <c r="D10" s="46">
        <v>831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536</v>
      </c>
      <c r="D11" s="46">
        <v>476</v>
      </c>
      <c r="E11" s="300" t="s">
        <v>292</v>
      </c>
      <c r="F11" s="549" t="s">
        <v>293</v>
      </c>
      <c r="G11" s="550">
        <v>1312</v>
      </c>
      <c r="H11" s="550">
        <v>1495</v>
      </c>
    </row>
    <row r="12" spans="1:8" ht="12">
      <c r="A12" s="298" t="s">
        <v>294</v>
      </c>
      <c r="B12" s="299" t="s">
        <v>295</v>
      </c>
      <c r="C12" s="46">
        <v>1967</v>
      </c>
      <c r="D12" s="46">
        <v>1835</v>
      </c>
      <c r="E12" s="300" t="s">
        <v>77</v>
      </c>
      <c r="F12" s="549" t="s">
        <v>296</v>
      </c>
      <c r="G12" s="550">
        <v>359</v>
      </c>
      <c r="H12" s="550">
        <v>307</v>
      </c>
    </row>
    <row r="13" spans="1:18" ht="12">
      <c r="A13" s="298" t="s">
        <v>297</v>
      </c>
      <c r="B13" s="299" t="s">
        <v>298</v>
      </c>
      <c r="C13" s="46">
        <v>343</v>
      </c>
      <c r="D13" s="46">
        <v>319</v>
      </c>
      <c r="E13" s="301" t="s">
        <v>50</v>
      </c>
      <c r="F13" s="551" t="s">
        <v>299</v>
      </c>
      <c r="G13" s="548">
        <f>SUM(G9:G12)</f>
        <v>6407</v>
      </c>
      <c r="H13" s="548">
        <f>SUM(H9:H12)</f>
        <v>4790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</v>
      </c>
      <c r="D14" s="46">
        <v>10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862</v>
      </c>
      <c r="D15" s="47">
        <v>-1291</v>
      </c>
      <c r="E15" s="296" t="s">
        <v>304</v>
      </c>
      <c r="F15" s="554" t="s">
        <v>305</v>
      </c>
      <c r="G15" s="550">
        <v>85</v>
      </c>
      <c r="H15" s="550">
        <v>137</v>
      </c>
    </row>
    <row r="16" spans="1:8" ht="12">
      <c r="A16" s="298" t="s">
        <v>306</v>
      </c>
      <c r="B16" s="299" t="s">
        <v>307</v>
      </c>
      <c r="C16" s="47">
        <v>476</v>
      </c>
      <c r="D16" s="47">
        <v>258</v>
      </c>
      <c r="E16" s="298" t="s">
        <v>308</v>
      </c>
      <c r="F16" s="552" t="s">
        <v>309</v>
      </c>
      <c r="G16" s="555"/>
      <c r="H16" s="555">
        <v>137</v>
      </c>
    </row>
    <row r="17" spans="1:8" ht="12">
      <c r="A17" s="302" t="s">
        <v>310</v>
      </c>
      <c r="B17" s="299" t="s">
        <v>311</v>
      </c>
      <c r="C17" s="48">
        <v>70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140</v>
      </c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7242</v>
      </c>
      <c r="D19" s="49">
        <f>SUM(D9:D15)+D16</f>
        <v>5852</v>
      </c>
      <c r="E19" s="304" t="s">
        <v>316</v>
      </c>
      <c r="F19" s="552" t="s">
        <v>317</v>
      </c>
      <c r="G19" s="550"/>
      <c r="H19" s="550">
        <v>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73</v>
      </c>
      <c r="D22" s="46">
        <v>33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1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23</v>
      </c>
      <c r="D25" s="46">
        <v>57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100</v>
      </c>
      <c r="D26" s="49">
        <f>SUM(D22:D25)</f>
        <v>91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7342</v>
      </c>
      <c r="D28" s="50">
        <f>D26+D19</f>
        <v>5943</v>
      </c>
      <c r="E28" s="127" t="s">
        <v>338</v>
      </c>
      <c r="F28" s="554" t="s">
        <v>339</v>
      </c>
      <c r="G28" s="548">
        <f>G13+G15+G24</f>
        <v>6492</v>
      </c>
      <c r="H28" s="548">
        <f>H13+H15+H24</f>
        <v>4938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850</v>
      </c>
      <c r="H30" s="53">
        <f>IF((D28-H28)&gt;0,D28-H28,0)</f>
        <v>1005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7342</v>
      </c>
      <c r="D33" s="49">
        <f>D28+D31+D32</f>
        <v>5943</v>
      </c>
      <c r="E33" s="127" t="s">
        <v>352</v>
      </c>
      <c r="F33" s="554" t="s">
        <v>353</v>
      </c>
      <c r="G33" s="53">
        <f>G32+G31+G28</f>
        <v>6492</v>
      </c>
      <c r="H33" s="53">
        <f>H32+H31+H28</f>
        <v>4938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850</v>
      </c>
      <c r="H34" s="548">
        <f>IF((D33-H33)&gt;0,D33-H33,0)</f>
        <v>1005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-13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-13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850</v>
      </c>
      <c r="H39" s="559">
        <f>IF(H34&gt;0,IF(D35+H34&lt;0,0,D35+H34),IF(D34-D35&lt;0,D35-D34,0))</f>
        <v>992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850</v>
      </c>
      <c r="H41" s="52">
        <f>IF(H39-H40&gt;0,H39-H40,0)</f>
        <v>992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7342</v>
      </c>
      <c r="D42" s="53">
        <f>D33+D35+D39</f>
        <v>5930</v>
      </c>
      <c r="E42" s="128" t="s">
        <v>379</v>
      </c>
      <c r="F42" s="129" t="s">
        <v>380</v>
      </c>
      <c r="G42" s="53">
        <f>G39+G33</f>
        <v>7342</v>
      </c>
      <c r="H42" s="53">
        <f>H39+H33</f>
        <v>5930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861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877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874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2.75">
      <c r="A51" s="564"/>
      <c r="B51" s="560"/>
      <c r="C51" s="169" t="s">
        <v>866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31">
      <selection activeCell="B56" sqref="B55:B5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"ИХБ Електрик"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  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5258</v>
      </c>
      <c r="D10" s="54">
        <v>6738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-3915</v>
      </c>
      <c r="D11" s="54">
        <v>-4352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-2285</v>
      </c>
      <c r="D13" s="54">
        <v>-2106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-349</v>
      </c>
      <c r="D14" s="54">
        <v>74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-146</v>
      </c>
      <c r="D19" s="54">
        <v>-183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-1440</v>
      </c>
      <c r="D20" s="55">
        <f>SUM(D10:D19)</f>
        <v>171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-540</v>
      </c>
      <c r="D22" s="54">
        <v>-1160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22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747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14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207</v>
      </c>
      <c r="D31" s="54">
        <v>420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-333</v>
      </c>
      <c r="D32" s="55">
        <f>SUM(D22:D31)</f>
        <v>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2947</v>
      </c>
      <c r="D36" s="54">
        <v>1956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-1198</v>
      </c>
      <c r="D37" s="54">
        <v>-1870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-105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-71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-87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1573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-200</v>
      </c>
      <c r="D43" s="55">
        <f>D42+D32+D20</f>
        <v>213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260</v>
      </c>
      <c r="D44" s="132">
        <v>47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60</v>
      </c>
      <c r="D45" s="55">
        <f>D44+D43</f>
        <v>260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60</v>
      </c>
      <c r="D46" s="56">
        <f>D45</f>
        <v>260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5">
      <c r="A51" s="318"/>
      <c r="B51" s="1" t="s">
        <v>874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.75">
      <c r="A53" s="318"/>
      <c r="B53" s="169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1.1023622047244095" bottom="0.984251968503937" header="0.5118110236220472" footer="0.5118110236220472"/>
  <pageSetup horizontalDpi="600" verticalDpi="600" orientation="landscape" paperSize="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C39" sqref="C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"ИХБ Електрик" АД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  2015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10719</v>
      </c>
      <c r="F11" s="58">
        <f>'справка №1-БАЛАНС'!H22</f>
        <v>121</v>
      </c>
      <c r="G11" s="58">
        <f>'справка №1-БАЛАНС'!H23</f>
        <v>0</v>
      </c>
      <c r="H11" s="60">
        <f>'справка №1-БАЛАНС'!H24</f>
        <v>1615</v>
      </c>
      <c r="I11" s="58">
        <f>'справка №1-БАЛАНС'!H28+'справка №1-БАЛАНС'!H31</f>
        <v>3954</v>
      </c>
      <c r="J11" s="58">
        <f>'справка №1-БАЛАНС'!H29+'справка №1-БАЛАНС'!H32</f>
        <v>-992</v>
      </c>
      <c r="K11" s="60"/>
      <c r="L11" s="344">
        <f>SUM(C11:K11)</f>
        <v>16630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10719</v>
      </c>
      <c r="F15" s="61">
        <f t="shared" si="2"/>
        <v>121</v>
      </c>
      <c r="G15" s="61">
        <f t="shared" si="2"/>
        <v>0</v>
      </c>
      <c r="H15" s="61">
        <f t="shared" si="2"/>
        <v>1615</v>
      </c>
      <c r="I15" s="61">
        <f t="shared" si="2"/>
        <v>3954</v>
      </c>
      <c r="J15" s="61">
        <f t="shared" si="2"/>
        <v>-992</v>
      </c>
      <c r="K15" s="61">
        <f t="shared" si="2"/>
        <v>0</v>
      </c>
      <c r="L15" s="344">
        <f t="shared" si="1"/>
        <v>16630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0</v>
      </c>
      <c r="J16" s="345">
        <f>+'справка №1-БАЛАНС'!G32</f>
        <v>-850</v>
      </c>
      <c r="K16" s="60"/>
      <c r="L16" s="344">
        <f t="shared" si="1"/>
        <v>-850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>
        <v>-992</v>
      </c>
      <c r="I20" s="60">
        <v>0</v>
      </c>
      <c r="J20" s="60">
        <v>992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-5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5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f>'справка №5'!H40</f>
        <v>0</v>
      </c>
      <c r="F22" s="185"/>
      <c r="G22" s="185"/>
      <c r="H22" s="185"/>
      <c r="I22" s="185">
        <v>5</v>
      </c>
      <c r="J22" s="185"/>
      <c r="K22" s="185"/>
      <c r="L22" s="344">
        <f t="shared" si="1"/>
        <v>5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5</v>
      </c>
      <c r="F23" s="185"/>
      <c r="G23" s="185"/>
      <c r="H23" s="185"/>
      <c r="I23" s="185"/>
      <c r="J23" s="185"/>
      <c r="K23" s="185"/>
      <c r="L23" s="344">
        <f t="shared" si="1"/>
        <v>5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-1</v>
      </c>
      <c r="I28" s="60">
        <v>-17</v>
      </c>
      <c r="J28" s="60"/>
      <c r="K28" s="60"/>
      <c r="L28" s="344">
        <f t="shared" si="1"/>
        <v>-18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10714</v>
      </c>
      <c r="F29" s="59">
        <f t="shared" si="6"/>
        <v>121</v>
      </c>
      <c r="G29" s="59">
        <f t="shared" si="6"/>
        <v>0</v>
      </c>
      <c r="H29" s="59">
        <f t="shared" si="6"/>
        <v>622</v>
      </c>
      <c r="I29" s="59">
        <f t="shared" si="6"/>
        <v>3942</v>
      </c>
      <c r="J29" s="59">
        <f t="shared" si="6"/>
        <v>-850</v>
      </c>
      <c r="K29" s="59">
        <f t="shared" si="6"/>
        <v>0</v>
      </c>
      <c r="L29" s="344">
        <f t="shared" si="1"/>
        <v>15762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10714</v>
      </c>
      <c r="F32" s="59">
        <f t="shared" si="7"/>
        <v>121</v>
      </c>
      <c r="G32" s="59">
        <f t="shared" si="7"/>
        <v>0</v>
      </c>
      <c r="H32" s="59">
        <f t="shared" si="7"/>
        <v>622</v>
      </c>
      <c r="I32" s="59">
        <f t="shared" si="7"/>
        <v>3942</v>
      </c>
      <c r="J32" s="59">
        <f t="shared" si="7"/>
        <v>-850</v>
      </c>
      <c r="K32" s="59">
        <f t="shared" si="7"/>
        <v>0</v>
      </c>
      <c r="L32" s="344">
        <f t="shared" si="1"/>
        <v>15762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5">
      <c r="A39" s="536"/>
      <c r="B39" s="537"/>
      <c r="C39" s="538"/>
      <c r="D39" s="538"/>
      <c r="E39" s="1" t="s">
        <v>874</v>
      </c>
      <c r="F39" s="538"/>
      <c r="G39" s="538"/>
      <c r="H39" s="538"/>
      <c r="I39" s="538"/>
      <c r="J39" s="538"/>
      <c r="K39" s="169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F47" sqref="F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"ИХБ Електрик" АД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ОТЧЕТ   2015 г.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5212</v>
      </c>
      <c r="E10" s="189"/>
      <c r="F10" s="189"/>
      <c r="G10" s="74">
        <f aca="true" t="shared" si="2" ref="G10:G39">D10+E10-F10</f>
        <v>5212</v>
      </c>
      <c r="H10" s="65"/>
      <c r="I10" s="65"/>
      <c r="J10" s="74">
        <f aca="true" t="shared" si="3" ref="J10:J39">G10+H10-I10</f>
        <v>5212</v>
      </c>
      <c r="K10" s="65">
        <v>137</v>
      </c>
      <c r="L10" s="65">
        <v>137</v>
      </c>
      <c r="M10" s="65"/>
      <c r="N10" s="74">
        <f aca="true" t="shared" si="4" ref="N10:N39">K10+L10-M10</f>
        <v>274</v>
      </c>
      <c r="O10" s="65"/>
      <c r="P10" s="65"/>
      <c r="Q10" s="74">
        <f t="shared" si="0"/>
        <v>274</v>
      </c>
      <c r="R10" s="74">
        <f t="shared" si="1"/>
        <v>4938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6058</v>
      </c>
      <c r="E11" s="189">
        <v>1101</v>
      </c>
      <c r="F11" s="189">
        <v>117</v>
      </c>
      <c r="G11" s="74">
        <f t="shared" si="2"/>
        <v>7042</v>
      </c>
      <c r="H11" s="65"/>
      <c r="I11" s="65"/>
      <c r="J11" s="74">
        <f t="shared" si="3"/>
        <v>7042</v>
      </c>
      <c r="K11" s="65">
        <v>3301</v>
      </c>
      <c r="L11" s="65">
        <v>301</v>
      </c>
      <c r="M11" s="189">
        <v>117</v>
      </c>
      <c r="N11" s="74">
        <f t="shared" si="4"/>
        <v>3485</v>
      </c>
      <c r="O11" s="65"/>
      <c r="P11" s="65"/>
      <c r="Q11" s="74">
        <f t="shared" si="0"/>
        <v>3485</v>
      </c>
      <c r="R11" s="74">
        <f t="shared" si="1"/>
        <v>3557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40</v>
      </c>
      <c r="L12" s="65">
        <v>9</v>
      </c>
      <c r="M12" s="65"/>
      <c r="N12" s="74">
        <f t="shared" si="4"/>
        <v>49</v>
      </c>
      <c r="O12" s="65"/>
      <c r="P12" s="65"/>
      <c r="Q12" s="74">
        <f t="shared" si="0"/>
        <v>49</v>
      </c>
      <c r="R12" s="74">
        <f t="shared" si="1"/>
        <v>169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243</v>
      </c>
      <c r="E13" s="189">
        <v>18</v>
      </c>
      <c r="F13" s="189"/>
      <c r="G13" s="74">
        <f t="shared" si="2"/>
        <v>261</v>
      </c>
      <c r="H13" s="65"/>
      <c r="I13" s="65"/>
      <c r="J13" s="74">
        <f t="shared" si="3"/>
        <v>261</v>
      </c>
      <c r="K13" s="65">
        <v>230</v>
      </c>
      <c r="L13" s="65">
        <v>4</v>
      </c>
      <c r="M13" s="189"/>
      <c r="N13" s="74">
        <f t="shared" si="4"/>
        <v>234</v>
      </c>
      <c r="O13" s="65"/>
      <c r="P13" s="65"/>
      <c r="Q13" s="74">
        <f t="shared" si="0"/>
        <v>234</v>
      </c>
      <c r="R13" s="74">
        <f t="shared" si="1"/>
        <v>27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225</v>
      </c>
      <c r="E14" s="189">
        <v>8</v>
      </c>
      <c r="F14" s="189"/>
      <c r="G14" s="74">
        <f t="shared" si="2"/>
        <v>233</v>
      </c>
      <c r="H14" s="65"/>
      <c r="I14" s="65"/>
      <c r="J14" s="74">
        <f t="shared" si="3"/>
        <v>233</v>
      </c>
      <c r="K14" s="65">
        <v>166</v>
      </c>
      <c r="L14" s="65">
        <v>20</v>
      </c>
      <c r="M14" s="189"/>
      <c r="N14" s="74">
        <f t="shared" si="4"/>
        <v>186</v>
      </c>
      <c r="O14" s="65"/>
      <c r="P14" s="65"/>
      <c r="Q14" s="74">
        <f t="shared" si="0"/>
        <v>186</v>
      </c>
      <c r="R14" s="74">
        <f t="shared" si="1"/>
        <v>47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100</v>
      </c>
      <c r="E15" s="457">
        <v>477</v>
      </c>
      <c r="F15" s="457">
        <v>397</v>
      </c>
      <c r="G15" s="74">
        <f t="shared" si="2"/>
        <v>180</v>
      </c>
      <c r="H15" s="458"/>
      <c r="I15" s="458"/>
      <c r="J15" s="74">
        <f t="shared" si="3"/>
        <v>180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>
        <v>100</v>
      </c>
      <c r="F16" s="189"/>
      <c r="G16" s="74">
        <f t="shared" si="2"/>
        <v>100</v>
      </c>
      <c r="H16" s="65"/>
      <c r="I16" s="65"/>
      <c r="J16" s="74">
        <f t="shared" si="3"/>
        <v>100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100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21977</v>
      </c>
      <c r="E17" s="194">
        <f>SUM(E9:E16)</f>
        <v>1704</v>
      </c>
      <c r="F17" s="194">
        <f>SUM(F9:F16)</f>
        <v>514</v>
      </c>
      <c r="G17" s="74">
        <f t="shared" si="2"/>
        <v>23167</v>
      </c>
      <c r="H17" s="75">
        <f>SUM(H9:H16)</f>
        <v>0</v>
      </c>
      <c r="I17" s="75">
        <f>SUM(I9:I16)</f>
        <v>0</v>
      </c>
      <c r="J17" s="74">
        <f t="shared" si="3"/>
        <v>23167</v>
      </c>
      <c r="K17" s="75">
        <f>SUM(K9:K16)</f>
        <v>3874</v>
      </c>
      <c r="L17" s="75">
        <f>SUM(L9:L16)</f>
        <v>471</v>
      </c>
      <c r="M17" s="75">
        <f>SUM(M9:M16)</f>
        <v>117</v>
      </c>
      <c r="N17" s="74">
        <f t="shared" si="4"/>
        <v>4228</v>
      </c>
      <c r="O17" s="75">
        <f>SUM(O9:O16)</f>
        <v>0</v>
      </c>
      <c r="P17" s="75">
        <f>SUM(P9:P16)</f>
        <v>0</v>
      </c>
      <c r="Q17" s="74">
        <f t="shared" si="5"/>
        <v>4228</v>
      </c>
      <c r="R17" s="74">
        <f t="shared" si="6"/>
        <v>18939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246</v>
      </c>
      <c r="L21" s="65"/>
      <c r="M21" s="65"/>
      <c r="N21" s="74">
        <f t="shared" si="4"/>
        <v>246</v>
      </c>
      <c r="O21" s="65"/>
      <c r="P21" s="65"/>
      <c r="Q21" s="74">
        <f t="shared" si="5"/>
        <v>246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161</v>
      </c>
      <c r="E22" s="189"/>
      <c r="F22" s="189"/>
      <c r="G22" s="74">
        <f t="shared" si="2"/>
        <v>161</v>
      </c>
      <c r="H22" s="65"/>
      <c r="I22" s="65"/>
      <c r="J22" s="74">
        <f t="shared" si="3"/>
        <v>161</v>
      </c>
      <c r="K22" s="65">
        <v>61</v>
      </c>
      <c r="L22" s="65">
        <v>15</v>
      </c>
      <c r="M22" s="65"/>
      <c r="N22" s="74">
        <f t="shared" si="4"/>
        <v>76</v>
      </c>
      <c r="O22" s="65"/>
      <c r="P22" s="65"/>
      <c r="Q22" s="74">
        <f t="shared" si="5"/>
        <v>76</v>
      </c>
      <c r="R22" s="74">
        <f t="shared" si="6"/>
        <v>85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250</v>
      </c>
      <c r="E24" s="189">
        <v>15</v>
      </c>
      <c r="F24" s="189"/>
      <c r="G24" s="74">
        <f t="shared" si="2"/>
        <v>265</v>
      </c>
      <c r="H24" s="65"/>
      <c r="I24" s="65"/>
      <c r="J24" s="74">
        <f t="shared" si="3"/>
        <v>265</v>
      </c>
      <c r="K24" s="65"/>
      <c r="L24" s="65">
        <v>50</v>
      </c>
      <c r="M24" s="65"/>
      <c r="N24" s="74">
        <f t="shared" si="4"/>
        <v>50</v>
      </c>
      <c r="O24" s="65"/>
      <c r="P24" s="65"/>
      <c r="Q24" s="74">
        <f t="shared" si="5"/>
        <v>50</v>
      </c>
      <c r="R24" s="74">
        <f t="shared" si="6"/>
        <v>215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741</v>
      </c>
      <c r="E25" s="190">
        <f aca="true" t="shared" si="7" ref="E25:P25">SUM(E21:E24)</f>
        <v>15</v>
      </c>
      <c r="F25" s="190">
        <f t="shared" si="7"/>
        <v>0</v>
      </c>
      <c r="G25" s="67">
        <f t="shared" si="2"/>
        <v>756</v>
      </c>
      <c r="H25" s="66">
        <f t="shared" si="7"/>
        <v>0</v>
      </c>
      <c r="I25" s="66">
        <f t="shared" si="7"/>
        <v>0</v>
      </c>
      <c r="J25" s="67">
        <f t="shared" si="3"/>
        <v>756</v>
      </c>
      <c r="K25" s="66">
        <f t="shared" si="7"/>
        <v>391</v>
      </c>
      <c r="L25" s="66">
        <f t="shared" si="7"/>
        <v>65</v>
      </c>
      <c r="M25" s="66">
        <f t="shared" si="7"/>
        <v>0</v>
      </c>
      <c r="N25" s="67">
        <f t="shared" si="4"/>
        <v>456</v>
      </c>
      <c r="O25" s="66">
        <f t="shared" si="7"/>
        <v>0</v>
      </c>
      <c r="P25" s="66">
        <f t="shared" si="7"/>
        <v>0</v>
      </c>
      <c r="Q25" s="67">
        <f t="shared" si="5"/>
        <v>456</v>
      </c>
      <c r="R25" s="67">
        <f t="shared" si="6"/>
        <v>300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/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22722</v>
      </c>
      <c r="E40" s="438">
        <f>E17+E18+E19+E25+E38+E39</f>
        <v>1719</v>
      </c>
      <c r="F40" s="438">
        <f aca="true" t="shared" si="13" ref="F40:R40">F17+F18+F19+F25+F38+F39</f>
        <v>514</v>
      </c>
      <c r="G40" s="438">
        <f t="shared" si="13"/>
        <v>23927</v>
      </c>
      <c r="H40" s="438">
        <f t="shared" si="13"/>
        <v>0</v>
      </c>
      <c r="I40" s="438">
        <f t="shared" si="13"/>
        <v>0</v>
      </c>
      <c r="J40" s="438">
        <f t="shared" si="13"/>
        <v>23927</v>
      </c>
      <c r="K40" s="438">
        <f t="shared" si="13"/>
        <v>4265</v>
      </c>
      <c r="L40" s="438">
        <f t="shared" si="13"/>
        <v>536</v>
      </c>
      <c r="M40" s="438">
        <f t="shared" si="13"/>
        <v>117</v>
      </c>
      <c r="N40" s="438">
        <f t="shared" si="13"/>
        <v>4684</v>
      </c>
      <c r="O40" s="438">
        <f t="shared" si="13"/>
        <v>0</v>
      </c>
      <c r="P40" s="438">
        <f t="shared" si="13"/>
        <v>0</v>
      </c>
      <c r="Q40" s="438">
        <f t="shared" si="13"/>
        <v>4684</v>
      </c>
      <c r="R40" s="438">
        <f t="shared" si="13"/>
        <v>19243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874</v>
      </c>
      <c r="J45" s="349"/>
      <c r="K45" s="349"/>
      <c r="L45" s="349"/>
      <c r="M45" s="349"/>
      <c r="N45" s="349"/>
      <c r="O45" s="169" t="s">
        <v>866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1" sqref="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"ИХБ Електрик"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  2015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f>C12</f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1508</v>
      </c>
      <c r="D28" s="108">
        <f>C28</f>
        <v>1508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111</v>
      </c>
      <c r="D29" s="108">
        <f>C29</f>
        <v>111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74</v>
      </c>
      <c r="D38" s="105">
        <f>SUM(D39:D42)</f>
        <v>74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74</v>
      </c>
      <c r="D42" s="108">
        <f>C42</f>
        <v>74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1754</v>
      </c>
      <c r="D43" s="104">
        <f>D24+D28+D29+D31+D30+D32+D33+D38</f>
        <v>1754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1754</v>
      </c>
      <c r="D44" s="103">
        <f>D43+D21+D19+D9</f>
        <v>1754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804</v>
      </c>
      <c r="D52" s="103">
        <f>SUM(D53:D55)</f>
        <v>0</v>
      </c>
      <c r="E52" s="119">
        <f>C52-D52</f>
        <v>804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804</v>
      </c>
      <c r="D53" s="108"/>
      <c r="E53" s="119">
        <f>C53-D53</f>
        <v>804</v>
      </c>
      <c r="F53" s="108"/>
    </row>
    <row r="54" spans="1:6" ht="12">
      <c r="A54" s="396" t="s">
        <v>691</v>
      </c>
      <c r="B54" s="397" t="s">
        <v>692</v>
      </c>
      <c r="C54" s="108"/>
      <c r="D54" s="108"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1491</v>
      </c>
      <c r="D64" s="108"/>
      <c r="E64" s="119">
        <f t="shared" si="1"/>
        <v>1491</v>
      </c>
      <c r="F64" s="110"/>
    </row>
    <row r="65" spans="1:6" ht="12">
      <c r="A65" s="396" t="s">
        <v>709</v>
      </c>
      <c r="B65" s="397" t="s">
        <v>710</v>
      </c>
      <c r="C65" s="109">
        <v>740</v>
      </c>
      <c r="D65" s="109"/>
      <c r="E65" s="119">
        <f t="shared" si="1"/>
        <v>740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2295</v>
      </c>
      <c r="D66" s="103">
        <f>D52+D56+D61+D62+D63+D64</f>
        <v>0</v>
      </c>
      <c r="E66" s="119">
        <f t="shared" si="1"/>
        <v>2295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f>'справка №1-БАЛАНС'!G53</f>
        <v>840</v>
      </c>
      <c r="D68" s="108"/>
      <c r="E68" s="119">
        <f t="shared" si="1"/>
        <v>840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>
        <f>C74</f>
        <v>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1690</v>
      </c>
      <c r="D75" s="103">
        <f>D76+D78</f>
        <v>1690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1690</v>
      </c>
      <c r="D76" s="108">
        <f>C76</f>
        <v>1690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>
        <f>C78</f>
        <v>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1625</v>
      </c>
      <c r="D85" s="104">
        <f>SUM(D86:D90)+D94</f>
        <v>1625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1067</v>
      </c>
      <c r="D87" s="108">
        <f>C87</f>
        <v>1067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332</v>
      </c>
      <c r="D88" s="108">
        <f>C88</f>
        <v>332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153</v>
      </c>
      <c r="D89" s="108">
        <f>C89</f>
        <v>153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26</v>
      </c>
      <c r="D90" s="103">
        <f>SUM(D91:D93)</f>
        <v>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26</v>
      </c>
      <c r="D93" s="108">
        <f>C93</f>
        <v>26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47</v>
      </c>
      <c r="D94" s="108">
        <f>C94</f>
        <v>47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155</v>
      </c>
      <c r="D95" s="108">
        <f>C95</f>
        <v>155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3470</v>
      </c>
      <c r="D96" s="104">
        <f>D85+D80+D75+D71+D95</f>
        <v>3470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6605</v>
      </c>
      <c r="D97" s="104">
        <f>D96+D68+D66</f>
        <v>3470</v>
      </c>
      <c r="E97" s="104">
        <f>E96+E68+E66</f>
        <v>3135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>
        <v>0</v>
      </c>
      <c r="E102" s="108">
        <v>0</v>
      </c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27</v>
      </c>
      <c r="D103" s="108"/>
      <c r="E103" s="108">
        <v>4</v>
      </c>
      <c r="F103" s="125">
        <f>C103+D103-E103</f>
        <v>23</v>
      </c>
    </row>
    <row r="104" spans="1:6" ht="12">
      <c r="A104" s="396" t="s">
        <v>775</v>
      </c>
      <c r="B104" s="397" t="s">
        <v>776</v>
      </c>
      <c r="C104" s="108">
        <v>38</v>
      </c>
      <c r="D104" s="108">
        <v>165</v>
      </c>
      <c r="E104" s="108">
        <v>58</v>
      </c>
      <c r="F104" s="125">
        <f>C104+D104-E104</f>
        <v>145</v>
      </c>
    </row>
    <row r="105" spans="1:16" ht="12">
      <c r="A105" s="412" t="s">
        <v>777</v>
      </c>
      <c r="B105" s="395" t="s">
        <v>778</v>
      </c>
      <c r="C105" s="103">
        <f>SUM(C102:C104)</f>
        <v>75</v>
      </c>
      <c r="D105" s="103">
        <f>SUM(D102:D104)</f>
        <v>165</v>
      </c>
      <c r="E105" s="103">
        <f>SUM(E102:E104)</f>
        <v>62</v>
      </c>
      <c r="F105" s="103">
        <f>SUM(F102:F104)</f>
        <v>178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881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874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"ИХБ Електрик"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  2015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874</v>
      </c>
      <c r="E31" s="523"/>
      <c r="F31" s="523"/>
      <c r="G31" s="523"/>
      <c r="H31" s="169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">
      <selection activeCell="A153" sqref="A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"ИХБ Електрик"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  2015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883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874</v>
      </c>
      <c r="D152" s="517"/>
      <c r="E152" s="517"/>
      <c r="F152" s="517"/>
    </row>
    <row r="153" spans="1:6" ht="12.75">
      <c r="A153" s="517"/>
      <c r="B153" s="518"/>
      <c r="C153" s="626" t="s">
        <v>869</v>
      </c>
      <c r="D153" s="626"/>
      <c r="E153" s="626"/>
      <c r="F153" s="626"/>
    </row>
    <row r="154" spans="3:5" ht="12.75">
      <c r="C154" s="169" t="s">
        <v>866</v>
      </c>
      <c r="E154" s="517"/>
    </row>
    <row r="156" spans="1:3" ht="14.25">
      <c r="A156" s="509" t="s">
        <v>872</v>
      </c>
      <c r="C156" s="571" t="s">
        <v>867</v>
      </c>
    </row>
    <row r="157" ht="14.25">
      <c r="C157" s="571" t="s">
        <v>868</v>
      </c>
    </row>
    <row r="158" ht="12.75">
      <c r="C158" s="509" t="s">
        <v>870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 Boyadzhieva</cp:lastModifiedBy>
  <cp:lastPrinted>2016-01-28T07:55:51Z</cp:lastPrinted>
  <dcterms:created xsi:type="dcterms:W3CDTF">2000-06-29T12:02:40Z</dcterms:created>
  <dcterms:modified xsi:type="dcterms:W3CDTF">2016-01-29T08:58:27Z</dcterms:modified>
  <cp:category/>
  <cp:version/>
  <cp:contentType/>
  <cp:contentStatus/>
</cp:coreProperties>
</file>