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<sst xmlns="http://schemas.openxmlformats.org/spreadsheetml/2006/main" count="1051" uniqueCount="869">
  <si>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</si>
  <si>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</si>
  <si>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</si>
  <si>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</si>
  <si>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</si>
  <si>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</si>
  <si>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</si>
  <si>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</si>
  <si>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</si>
  <si>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</si>
  <si>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</si>
  <si>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</si>
  <si>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</si>
  <si>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</si>
  <si>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</si>
  <si>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</si>
  <si>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</si>
  <si>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</si>
  <si>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</si>
  <si>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</si>
  <si>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</si>
  <si>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</si>
  <si>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</si>
  <si>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</si>
  <si>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</si>
  <si>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</si>
  <si>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</si>
  <si>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</si>
  <si>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</si>
  <si>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</si>
  <si>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</si>
  <si>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</si>
  <si>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</si>
  <si>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</si>
  <si>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</si>
  <si>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</si>
  <si>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</si>
  <si>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</si>
  <si>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</si>
  <si>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</si>
  <si>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</si>
  <si>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</si>
  <si>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</si>
  <si>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</si>
  <si>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</si>
  <si>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</si>
  <si>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</si>
  <si>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</si>
  <si>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</si>
  <si>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</si>
  <si>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</si>
  <si>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</si>
  <si>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</si>
  <si>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</si>
  <si>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</si>
  <si>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</si>
  <si>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</si>
  <si>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</si>
  <si>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</si>
  <si>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</si>
  <si>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</si>
  <si>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</si>
  <si>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</si>
  <si>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</si>
  <si>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</si>
  <si>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</si>
  <si>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</si>
  <si>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</si>
  <si>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</si>
  <si>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</si>
  <si>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</si>
  <si>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</si>
  <si>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</si>
  <si>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</si>
  <si>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</si>
  <si>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</si>
  <si>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</si>
  <si>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</si>
  <si>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</si>
  <si>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</si>
  <si>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</si>
  <si>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</si>
  <si>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</si>
  <si>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</si>
  <si>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</si>
  <si>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</si>
  <si>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</si>
  <si>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</si>
  <si>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</si>
  <si>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</si>
  <si>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</si>
  <si>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</si>
  <si>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</si>
  <si>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</si>
  <si>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</si>
  <si>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</si>
  <si>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</si>
  <si>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</si>
  <si>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</si>
  <si>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</si>
  <si>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</si>
  <si>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</si>
  <si>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</si>
  <si>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</si>
  <si>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</si>
  <si>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</si>
  <si>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</si>
  <si>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</si>
  <si>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</si>
  <si>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</si>
  <si>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</si>
  <si>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</si>
  <si>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</si>
  <si>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</si>
  <si>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</si>
  <si>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</si>
  <si>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</si>
  <si>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</si>
  <si>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</si>
  <si>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</si>
  <si>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</si>
  <si>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</si>
  <si>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</si>
  <si>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</si>
  <si>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</si>
  <si>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</si>
  <si>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</si>
  <si>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</si>
  <si>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</si>
  <si>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</si>
  <si>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</si>
  <si>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</si>
  <si>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</si>
  <si>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</si>
  <si>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</si>
  <si>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</si>
  <si>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</si>
  <si>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</si>
  <si>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</si>
  <si>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</si>
  <si>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</si>
  <si>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</si>
  <si>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</si>
  <si>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</si>
  <si>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</si>
  <si>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</si>
  <si>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</si>
  <si>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</si>
  <si>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</si>
  <si>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</si>
  <si>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</si>
  <si>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</si>
  <si>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</si>
  <si>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</si>
  <si>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</si>
  <si>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</si>
  <si>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</si>
  <si>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</si>
  <si>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</si>
  <si>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</si>
  <si>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</si>
  <si>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</si>
  <si>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</si>
  <si>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</si>
  <si>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</si>
  <si>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</si>
  <si>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</si>
  <si>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</si>
  <si>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</si>
  <si>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</si>
  <si>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</si>
  <si>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</si>
  <si>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</si>
  <si>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</si>
  <si>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</si>
  <si>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</si>
  <si>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</si>
  <si>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</si>
  <si>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</si>
  <si>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</si>
  <si>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</si>
  <si>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</si>
  <si>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</si>
  <si>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</si>
  <si>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</si>
  <si>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</si>
  <si>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</si>
  <si>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</si>
  <si>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</si>
  <si>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</si>
  <si>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</si>
  <si>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</si>
  <si>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</si>
  <si>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</si>
  <si>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</si>
  <si>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</si>
  <si>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</si>
  <si>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</si>
  <si>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</si>
  <si>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</si>
  <si>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</si>
  <si>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</si>
  <si>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</si>
  <si>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</si>
  <si>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</si>
  <si>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</si>
  <si>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</si>
  <si>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</si>
  <si>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</si>
  <si>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</si>
  <si>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</si>
  <si>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</si>
  <si>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</si>
  <si>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</si>
  <si>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</si>
  <si>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</si>
  <si>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</si>
  <si>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</si>
  <si>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</si>
  <si>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</si>
  <si>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</si>
  <si>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</si>
  <si>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</si>
  <si>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</si>
  <si>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</si>
  <si>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</si>
  <si>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</si>
  <si>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</si>
  <si>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</si>
  <si>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</si>
  <si>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</si>
  <si>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</si>
  <si>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</si>
  <si>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</si>
  <si>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</si>
  <si>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</si>
  <si>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</si>
  <si>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</si>
  <si>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</si>
  <si>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</si>
  <si>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</si>
  <si>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</si>
  <si>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</si>
  <si>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</si>
  <si>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</si>
  <si>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</si>
  <si>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</si>
  <si>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</si>
  <si>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</si>
  <si>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</si>
  <si>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</si>
  <si>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</si>
  <si>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</si>
  <si>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</si>
  <si>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</si>
  <si>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</si>
  <si>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</si>
  <si>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</si>
  <si>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</si>
  <si>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</si>
  <si>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</si>
  <si>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</si>
  <si>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</si>
  <si>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</si>
  <si>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</si>
  <si>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</si>
  <si>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</si>
  <si>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</si>
  <si>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</si>
  <si>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</si>
  <si>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</si>
  <si>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</si>
  <si>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</si>
  <si>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</si>
  <si>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</si>
  <si>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</si>
  <si>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</si>
  <si>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</si>
  <si>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</si>
  <si>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</si>
  <si>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</si>
  <si>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</si>
  <si>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</si>
  <si>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</si>
  <si>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</si>
  <si>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</si>
  <si>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</si>
  <si>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</si>
  <si>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</si>
  <si>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</si>
  <si>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</si>
  <si>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</si>
  <si>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</si>
  <si>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</si>
  <si>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</si>
  <si>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</si>
  <si>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</si>
  <si>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</si>
  <si>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</si>
  <si>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</si>
  <si>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</si>
  <si>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</si>
  <si>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</si>
  <si>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</si>
  <si>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</si>
  <si>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</si>
  <si>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</si>
  <si>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</si>
  <si>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</si>
  <si>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</si>
  <si>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</si>
  <si>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</si>
  <si>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</si>
  <si>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</si>
  <si>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</si>
  <si>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</si>
  <si>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</si>
  <si>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</si>
  <si>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</si>
  <si>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</si>
  <si>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</si>
  <si>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</si>
  <si>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</si>
  <si>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</si>
  <si>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</si>
  <si>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</si>
  <si>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</si>
  <si>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</si>
  <si>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</si>
  <si>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</si>
  <si>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</si>
  <si>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</si>
  <si>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</si>
  <si>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</si>
  <si>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</si>
  <si>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</si>
  <si>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</si>
  <si>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</si>
  <si>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</si>
  <si>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</si>
  <si>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</si>
  <si>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</si>
  <si>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</si>
  <si>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</si>
  <si>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</si>
  <si>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</si>
  <si>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</si>
  <si>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</si>
  <si>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</si>
  <si>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</si>
  <si>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</si>
  <si>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</si>
  <si>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</si>
  <si>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</si>
  <si>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</si>
  <si>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</si>
  <si>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</si>
  <si>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</si>
  <si>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</si>
  <si>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</si>
  <si>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</si>
  <si>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</si>
  <si>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</si>
  <si>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</si>
  <si>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</si>
  <si>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</si>
  <si>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</si>
  <si>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</si>
  <si>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</si>
  <si>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</si>
  <si>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</si>
  <si>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</si>
  <si>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</si>
  <si>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</si>
  <si>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</si>
  <si>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</si>
  <si>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</si>
  <si>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</si>
  <si>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</si>
  <si>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</si>
  <si>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</si>
  <si>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</si>
  <si>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</si>
  <si>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</si>
  <si>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</si>
  <si>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</si>
  <si>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</si>
  <si>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</si>
  <si>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</si>
  <si>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</si>
  <si>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</si>
  <si>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</si>
  <si>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</si>
  <si>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</si>
  <si>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</si>
  <si>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</si>
  <si>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</si>
  <si>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</si>
  <si>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</si>
  <si>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</si>
  <si>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</si>
  <si>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</si>
  <si>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</si>
  <si>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</si>
  <si>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</si>
  <si>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</si>
  <si>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</si>
  <si>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</si>
  <si>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</si>
  <si>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</si>
  <si>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</si>
  <si>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</si>
  <si>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</si>
  <si>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</si>
  <si>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</si>
  <si>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</si>
  <si>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</si>
  <si>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</si>
  <si>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</si>
  <si>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</si>
  <si>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</si>
  <si>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</si>
  <si>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</si>
  <si>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</si>
  <si>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</si>
  <si>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</si>
  <si>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</si>
  <si>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</si>
  <si>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</si>
  <si>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</si>
  <si>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</si>
  <si>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</si>
  <si>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</si>
  <si>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</si>
  <si>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</si>
  <si>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</si>
  <si>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</si>
  <si>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</si>
  <si>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</si>
  <si>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</si>
  <si>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</si>
  <si>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</si>
  <si>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</si>
  <si>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</si>
  <si>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</si>
  <si>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</si>
  <si>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</si>
  <si>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</si>
  <si>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</si>
  <si>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</si>
  <si>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</si>
  <si>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</si>
  <si>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</si>
  <si>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</si>
  <si>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</si>
  <si>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</si>
  <si>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</si>
  <si>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</si>
  <si>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</si>
  <si>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</si>
  <si>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</si>
  <si>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</si>
  <si>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</si>
  <si>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</si>
  <si>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</si>
  <si>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</si>
  <si>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</si>
  <si>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</si>
  <si>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</si>
  <si>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</si>
  <si>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</si>
  <si>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</si>
  <si>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</si>
  <si>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</si>
  <si>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</si>
  <si>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</si>
  <si>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</si>
  <si>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</si>
  <si>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</si>
  <si>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</si>
  <si>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</si>
  <si>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</si>
  <si>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</si>
  <si>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</si>
  <si>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</si>
  <si>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</si>
  <si>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</si>
  <si>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</si>
  <si>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</si>
  <si>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</si>
  <si>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</si>
  <si>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</si>
  <si>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</si>
  <si>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</si>
  <si>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</si>
  <si>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</si>
  <si>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</si>
  <si>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</si>
  <si>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</si>
  <si>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</si>
  <si>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</si>
  <si>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</si>
  <si>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</si>
  <si>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</si>
  <si>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</si>
  <si>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</si>
  <si>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</si>
  <si>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</si>
  <si>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</si>
  <si>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</si>
  <si>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</si>
  <si>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</si>
  <si>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</si>
  <si>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</si>
  <si>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</si>
  <si>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</si>
  <si>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</si>
  <si>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</si>
  <si>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</si>
  <si>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</si>
  <si>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</si>
  <si>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</si>
  <si>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</si>
  <si>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</si>
  <si>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</si>
  <si>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</si>
  <si>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</si>
  <si>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</si>
  <si>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</si>
  <si>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</si>
  <si>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</si>
  <si>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</si>
  <si>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</si>
  <si>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</si>
  <si>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</si>
  <si>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</si>
  <si>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</si>
  <si>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</si>
  <si>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</si>
  <si>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</si>
  <si>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</si>
  <si>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</si>
  <si>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</si>
  <si>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</si>
  <si>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</si>
  <si>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</si>
  <si>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</si>
  <si>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</si>
  <si>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</si>
  <si>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</si>
  <si>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</si>
  <si>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</si>
  <si>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</si>
  <si>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</si>
  <si>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</si>
  <si>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</si>
  <si>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</si>
  <si>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</si>
  <si>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</si>
  <si>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</si>
  <si>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</si>
  <si>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</si>
  <si>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</si>
  <si>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</si>
  <si>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</si>
  <si>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</si>
  <si>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</si>
  <si>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</si>
  <si>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</si>
  <si>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</si>
  <si>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</si>
  <si>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</si>
  <si>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</si>
  <si>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</si>
  <si>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</si>
  <si>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</si>
  <si>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</si>
  <si>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</si>
  <si>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</si>
  <si>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</si>
  <si>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</si>
  <si>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</si>
  <si>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</si>
  <si>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</si>
  <si>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</si>
  <si>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</si>
  <si>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</si>
  <si>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</si>
  <si>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</si>
  <si>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</si>
  <si>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</si>
  <si>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</si>
  <si>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</si>
  <si>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</si>
  <si>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</si>
  <si>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</si>
  <si>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</si>
  <si>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</si>
  <si>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</si>
  <si>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</si>
  <si>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</si>
  <si>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</si>
  <si>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</si>
  <si>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</si>
  <si>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</si>
  <si>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</si>
  <si>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</si>
  <si>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</si>
  <si>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</si>
  <si>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</si>
  <si>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</si>
  <si>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</si>
  <si>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</si>
  <si>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</si>
  <si>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</si>
  <si>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</si>
  <si>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</si>
  <si>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</si>
  <si>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</si>
  <si>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</si>
  <si>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</si>
  <si>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</si>
  <si>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</si>
  <si>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</si>
  <si>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</si>
  <si>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</si>
  <si>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</si>
  <si>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</si>
  <si>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</si>
  <si>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</si>
  <si>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</si>
  <si>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</si>
  <si>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</si>
  <si>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</si>
  <si>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</si>
  <si>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</si>
  <si>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</si>
  <si>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</si>
  <si>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</si>
  <si>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</si>
  <si>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</si>
  <si>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</si>
  <si>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</si>
  <si>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</si>
  <si>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</si>
  <si>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</si>
  <si>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</si>
  <si>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</si>
  <si>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</si>
  <si>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</si>
  <si>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</si>
  <si>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</si>
  <si>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</si>
  <si>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</si>
  <si>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</si>
  <si>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</si>
  <si>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</si>
  <si>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</si>
  <si>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</si>
  <si>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</si>
  <si>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</si>
  <si>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</si>
  <si>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</si>
  <si>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</si>
  <si>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</si>
  <si>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</si>
  <si>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</si>
  <si>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</si>
  <si>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</si>
  <si>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</si>
  <si>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</si>
  <si>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</si>
  <si>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</si>
  <si>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</si>
  <si>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</si>
  <si>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</si>
  <si>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</si>
  <si>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</si>
  <si>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</si>
  <si>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</si>
  <si>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</si>
  <si>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</si>
  <si>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</si>
  <si>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</si>
  <si>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</si>
  <si>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</si>
  <si>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</si>
  <si>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</si>
  <si>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</si>
  <si>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</si>
  <si>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</si>
  <si>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</si>
  <si>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</si>
  <si>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</si>
  <si>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</si>
  <si>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</si>
  <si>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</si>
  <si>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</si>
  <si>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</si>
  <si>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</si>
  <si>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</si>
  <si>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</si>
  <si>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</si>
  <si>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</si>
  <si>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</si>
  <si>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</si>
  <si>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</si>
  <si>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</si>
  <si>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</si>
  <si>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</si>
  <si>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</si>
  <si>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</si>
  <si>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</si>
  <si>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</si>
  <si>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</si>
  <si>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</si>
  <si>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</si>
  <si>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</si>
  <si>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</si>
  <si>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</si>
  <si>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</si>
  <si>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</si>
  <si>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</si>
  <si>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</si>
  <si>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</si>
  <si>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</si>
  <si>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</si>
  <si>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</si>
  <si>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</si>
  <si>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</si>
  <si>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</si>
  <si>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</si>
  <si>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</si>
  <si>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</si>
  <si>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</si>
  <si>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</si>
  <si>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</si>
  <si>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</si>
  <si>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</si>
  <si>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</si>
  <si>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</si>
  <si>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</si>
  <si>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</si>
  <si>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</si>
  <si>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</si>
  <si>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</si>
  <si>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</si>
  <si>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</si>
  <si>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</si>
  <si>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</si>
  <si>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</si>
  <si>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</si>
  <si>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</si>
  <si>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</si>
  <si>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</si>
  <si>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</si>
  <si>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</si>
  <si>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</si>
  <si>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</si>
  <si>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</si>
  <si>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</si>
  <si>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</si>
  <si>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</si>
  <si>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</si>
  <si>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</si>
  <si>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</si>
  <si>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</si>
  <si>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</si>
  <si>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</si>
  <si>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</si>
  <si>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</si>
  <si>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</si>
  <si>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</si>
  <si>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</si>
  <si>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</si>
  <si>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</si>
  <si>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</si>
  <si>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</si>
  <si>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</si>
  <si>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</si>
  <si>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</si>
  <si>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</si>
  <si>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</si>
  <si>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</si>
  <si>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</si>
  <si>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</si>
  <si>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</si>
  <si>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</si>
  <si>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</si>
  <si>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</si>
  <si>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</si>
  <si>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</si>
  <si>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</si>
  <si>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</si>
  <si>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</si>
  <si>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</si>
  <si>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</si>
  <si>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</si>
  <si>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</si>
  <si>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</si>
  <si>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</si>
  <si>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</si>
  <si>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</si>
  <si>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</si>
  <si>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</si>
  <si>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</si>
  <si>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</si>
  <si>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</si>
  <si>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</si>
  <si>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</si>
  <si>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</si>
  <si>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</si>
  <si>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</si>
  <si>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</si>
  <si>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</si>
  <si>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</si>
  <si>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</si>
  <si>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</si>
  <si>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</si>
  <si>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</si>
  <si>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</si>
  <si>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</si>
  <si>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</si>
  <si>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</si>
  <si>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</si>
  <si>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</si>
  <si>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</si>
  <si>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</si>
  <si>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</si>
  <si>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</si>
  <si>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</si>
  <si>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</si>
  <si>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</si>
  <si>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</si>
  <si>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</si>
  <si>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</si>
  <si>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</si>
  <si>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</si>
  <si>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</si>
  <si>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</si>
  <si>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</si>
  <si>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</si>
  <si>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</si>
  <si>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</si>
  <si>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</si>
  <si>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</si>
  <si>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</si>
  <si>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</si>
  <si>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</si>
  <si>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</si>
  <si>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</si>
  <si>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</si>
  <si>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</si>
  <si>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</si>
  <si>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</si>
  <si>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</si>
  <si>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</si>
  <si>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</si>
  <si>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</si>
  <si>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</si>
  <si>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</si>
  <si>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</si>
  <si>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</si>
  <si>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</si>
  <si>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</si>
  <si>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</si>
  <si>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</si>
  <si>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</si>
  <si>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Kонсолидиран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</si>
</sst>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43">
      <selection activeCell="C75" activeCellId="1" sqref="C48 C75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9" t="s">
        <v>1</v>
      </c>
      <c r="B3" s="580"/>
      <c r="C3" s="580"/>
      <c r="D3" s="580"/>
      <c r="E3" s="452" t="s">
        <v>864</v>
      </c>
      <c r="F3" s="211" t="s">
        <v>2</v>
      </c>
      <c r="G3" s="166"/>
      <c r="H3" s="451">
        <v>121554961</v>
      </c>
    </row>
    <row r="4" spans="1:8" ht="15">
      <c r="A4" s="579" t="s">
        <v>865</v>
      </c>
      <c r="B4" s="585"/>
      <c r="C4" s="585"/>
      <c r="D4" s="585"/>
      <c r="E4" s="494" t="s">
        <v>868</v>
      </c>
      <c r="F4" s="581" t="s">
        <v>3</v>
      </c>
      <c r="G4" s="582"/>
      <c r="H4" s="451" t="s">
        <v>158</v>
      </c>
    </row>
    <row r="5" spans="1:8" ht="15">
      <c r="A5" s="579" t="s">
        <v>4</v>
      </c>
      <c r="B5" s="580"/>
      <c r="C5" s="580"/>
      <c r="D5" s="580"/>
      <c r="E5" s="495">
        <v>41639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39350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0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56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39350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56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538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78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2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618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-16750</v>
      </c>
      <c r="H27" s="148">
        <f>SUM(H28:H30)</f>
        <v>-11048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-16750</v>
      </c>
      <c r="H29" s="310">
        <v>-11048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4729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-12021</v>
      </c>
      <c r="H33" s="148">
        <f>H27+H31+H32</f>
        <v>-16750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28070</v>
      </c>
      <c r="H36" s="148">
        <f>H25+H17+H33</f>
        <v>9791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8214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977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4487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9191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4487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/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5161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9191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644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5988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40969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764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1365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38693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103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778</v>
      </c>
      <c r="D67" s="145">
        <v>5899</v>
      </c>
      <c r="E67" s="231" t="s">
        <v>208</v>
      </c>
      <c r="F67" s="236" t="s">
        <v>209</v>
      </c>
      <c r="G67" s="146">
        <v>44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8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5284</v>
      </c>
      <c r="D69" s="145">
        <v>1360</v>
      </c>
      <c r="E69" s="245" t="s">
        <v>77</v>
      </c>
      <c r="F69" s="236" t="s">
        <v>216</v>
      </c>
      <c r="G69" s="146">
        <v>3414</v>
      </c>
      <c r="H69" s="146">
        <v>1215</v>
      </c>
    </row>
    <row r="70" spans="1:8" ht="15">
      <c r="A70" s="229" t="s">
        <v>217</v>
      </c>
      <c r="B70" s="235" t="s">
        <v>218</v>
      </c>
      <c r="C70" s="145">
        <v>27933</v>
      </c>
      <c r="D70" s="145">
        <v>29082</v>
      </c>
      <c r="E70" s="231" t="s">
        <v>219</v>
      </c>
      <c r="F70" s="236" t="s">
        <v>220</v>
      </c>
      <c r="G70" s="146">
        <v>1010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52025</v>
      </c>
      <c r="H71" s="155">
        <f>H59+H60+H61+H69+H70</f>
        <v>46891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/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6860</v>
      </c>
      <c r="D74" s="145">
        <v>6626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40863</v>
      </c>
      <c r="D75" s="149">
        <f>SUM(D67:D74)</f>
        <v>42990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52025</v>
      </c>
      <c r="H79" s="156">
        <f>H71+H74+H75+H76</f>
        <v>46891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/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43047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43047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215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84125</v>
      </c>
      <c r="D93" s="149">
        <f>D64+D75+D84+D91+D92</f>
        <v>60619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89286</v>
      </c>
      <c r="D94" s="158">
        <f>D93+D55</f>
        <v>68242</v>
      </c>
      <c r="E94" s="442" t="s">
        <v>269</v>
      </c>
      <c r="F94" s="283" t="s">
        <v>270</v>
      </c>
      <c r="G94" s="159">
        <f>G36+G39+G55+G79</f>
        <v>89286</v>
      </c>
      <c r="H94" s="159">
        <f>H36+H39+H55+H79</f>
        <v>68242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578"/>
      <c r="D96" s="578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578"/>
      <c r="E97" s="427"/>
      <c r="F97" s="164"/>
      <c r="G97" s="574"/>
      <c r="H97" s="166"/>
      <c r="M97" s="151"/>
    </row>
    <row r="98" spans="1:13" ht="15">
      <c r="A98" s="566">
        <v>41758</v>
      </c>
      <c r="B98" s="426"/>
      <c r="C98" s="583" t="s">
        <v>272</v>
      </c>
      <c r="D98" s="583"/>
      <c r="E98" s="583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3" t="s">
        <v>855</v>
      </c>
      <c r="D103" s="584"/>
      <c r="E103" s="584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7">
      <selection activeCell="A1" sqref="A1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8" t="str">
        <f>'справка №1-БАЛАНС'!E3</f>
        <v>Ти Би Ай Кредит ЕАД</v>
      </c>
      <c r="C2" s="588"/>
      <c r="D2" s="588"/>
      <c r="E2" s="588"/>
      <c r="F2" s="590" t="s">
        <v>2</v>
      </c>
      <c r="G2" s="590"/>
      <c r="H2" s="514">
        <f>'справка №1-БАЛАНС'!H3</f>
        <v>121554961</v>
      </c>
    </row>
    <row r="3" spans="1:8" ht="15">
      <c r="A3" s="457" t="s">
        <v>274</v>
      </c>
      <c r="B3" s="588" t="str">
        <f>'справка №1-БАЛАНС'!E4</f>
        <v>Kонсолидиран</v>
      </c>
      <c r="C3" s="588"/>
      <c r="D3" s="588"/>
      <c r="E3" s="588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9">
        <f>'справка №1-БАЛАНС'!E5</f>
        <v>41639</v>
      </c>
      <c r="C4" s="589"/>
      <c r="D4" s="589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12</v>
      </c>
      <c r="D9" s="40">
        <v>231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1404</v>
      </c>
      <c r="D10" s="40">
        <v>6227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263</v>
      </c>
      <c r="D11" s="40">
        <v>446</v>
      </c>
      <c r="E11" s="294" t="s">
        <v>292</v>
      </c>
      <c r="F11" s="537" t="s">
        <v>293</v>
      </c>
      <c r="G11" s="538">
        <v>26433</v>
      </c>
      <c r="H11" s="538">
        <v>7954</v>
      </c>
    </row>
    <row r="12" spans="1:8" ht="12">
      <c r="A12" s="292" t="s">
        <v>294</v>
      </c>
      <c r="B12" s="293" t="s">
        <v>295</v>
      </c>
      <c r="C12" s="40">
        <v>1189</v>
      </c>
      <c r="D12" s="40">
        <v>3405</v>
      </c>
      <c r="E12" s="294" t="s">
        <v>77</v>
      </c>
      <c r="F12" s="537" t="s">
        <v>296</v>
      </c>
      <c r="G12" s="538">
        <v>3291</v>
      </c>
      <c r="H12" s="538">
        <v>1851</v>
      </c>
    </row>
    <row r="13" spans="1:18" ht="12">
      <c r="A13" s="292" t="s">
        <v>297</v>
      </c>
      <c r="B13" s="293" t="s">
        <v>298</v>
      </c>
      <c r="C13" s="40">
        <v>181</v>
      </c>
      <c r="D13" s="40">
        <v>628</v>
      </c>
      <c r="E13" s="295" t="s">
        <v>50</v>
      </c>
      <c r="F13" s="539" t="s">
        <v>299</v>
      </c>
      <c r="G13" s="536">
        <f>SUM(G9:G12)</f>
        <v>29724</v>
      </c>
      <c r="H13" s="536">
        <f>SUM(H9:H12)</f>
        <v>9805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574</v>
      </c>
      <c r="D16" s="41">
        <v>3881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>
        <v>3440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535</v>
      </c>
      <c r="D18" s="42">
        <v>474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3623</v>
      </c>
      <c r="D19" s="43">
        <f>SUM(D9:D15)+D16</f>
        <v>14818</v>
      </c>
      <c r="E19" s="298" t="s">
        <v>316</v>
      </c>
      <c r="F19" s="540" t="s">
        <v>317</v>
      </c>
      <c r="G19" s="538">
        <v>4303</v>
      </c>
      <c r="H19" s="538">
        <v>5541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2495</v>
      </c>
      <c r="D22" s="40">
        <v>5391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32</v>
      </c>
      <c r="D24" s="40">
        <v>90</v>
      </c>
      <c r="E24" s="295" t="s">
        <v>102</v>
      </c>
      <c r="F24" s="542" t="s">
        <v>333</v>
      </c>
      <c r="G24" s="536">
        <f>SUM(G19:G23)</f>
        <v>4303</v>
      </c>
      <c r="H24" s="536">
        <f>SUM(H19:H23)</f>
        <v>5541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22870</v>
      </c>
      <c r="D25" s="40">
        <v>722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25397</v>
      </c>
      <c r="D26" s="43">
        <f>SUM(D22:D25)</f>
        <v>6203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29020</v>
      </c>
      <c r="D28" s="44">
        <f>D26+D19</f>
        <v>21021</v>
      </c>
      <c r="E28" s="121" t="s">
        <v>338</v>
      </c>
      <c r="F28" s="542" t="s">
        <v>339</v>
      </c>
      <c r="G28" s="536">
        <f>G13+G15+G24</f>
        <v>34027</v>
      </c>
      <c r="H28" s="536">
        <f>H13+H15+H24</f>
        <v>15346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5007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5675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29020</v>
      </c>
      <c r="D33" s="43">
        <f>D28+D31+D32</f>
        <v>21021</v>
      </c>
      <c r="E33" s="121" t="s">
        <v>352</v>
      </c>
      <c r="F33" s="542" t="s">
        <v>353</v>
      </c>
      <c r="G33" s="47">
        <f>G32+G31+G28</f>
        <v>34027</v>
      </c>
      <c r="H33" s="47">
        <f>H32+H31+H28</f>
        <v>15346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5007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5675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278</v>
      </c>
      <c r="D35" s="43">
        <f>D36+D37+D38</f>
        <v>27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278</v>
      </c>
      <c r="D37" s="424">
        <v>27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4729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5702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4729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5702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34027</v>
      </c>
      <c r="D42" s="47">
        <f>D33+D35+D39</f>
        <v>21048</v>
      </c>
      <c r="E42" s="122" t="s">
        <v>379</v>
      </c>
      <c r="F42" s="123" t="s">
        <v>380</v>
      </c>
      <c r="G42" s="47">
        <f>G39+G33</f>
        <v>34027</v>
      </c>
      <c r="H42" s="47">
        <f>H39+H33</f>
        <v>21048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1" t="s">
        <v>861</v>
      </c>
      <c r="B45" s="591"/>
      <c r="C45" s="591"/>
      <c r="D45" s="591"/>
      <c r="E45" s="591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41758</v>
      </c>
      <c r="C48" s="421" t="s">
        <v>381</v>
      </c>
      <c r="D48" s="586"/>
      <c r="E48" s="586"/>
      <c r="F48" s="586"/>
      <c r="G48" s="586"/>
      <c r="H48" s="586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7"/>
      <c r="E50" s="587"/>
      <c r="F50" s="587"/>
      <c r="G50" s="587"/>
      <c r="H50" s="587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46" sqref="C46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Kонсолидиран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41639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328916</v>
      </c>
      <c r="D10" s="48">
        <v>91269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-278390</v>
      </c>
      <c r="D11" s="48">
        <v>-73211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6627</v>
      </c>
      <c r="D12" s="48">
        <v>3128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-1323</v>
      </c>
      <c r="D13" s="48">
        <v>-4347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-117</v>
      </c>
      <c r="D14" s="48">
        <v>-199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3786</v>
      </c>
      <c r="D16" s="48">
        <v>10188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-538</v>
      </c>
      <c r="D17" s="48">
        <v>-2202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-1230</v>
      </c>
      <c r="D18" s="48">
        <v>-174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-27033</v>
      </c>
      <c r="D19" s="48">
        <v>45477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30698</v>
      </c>
      <c r="D20" s="49">
        <f>SUM(D10:D19)</f>
        <v>69929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-54</v>
      </c>
      <c r="D22" s="48">
        <v>-229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-54</v>
      </c>
      <c r="D32" s="49">
        <f>SUM(D22:D31)</f>
        <v>-229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>
        <v>-15647</v>
      </c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5074</v>
      </c>
      <c r="E35" s="124"/>
      <c r="F35" s="124"/>
    </row>
    <row r="36" spans="1:6" ht="12">
      <c r="A36" s="326" t="s">
        <v>435</v>
      </c>
      <c r="B36" s="327" t="s">
        <v>436</v>
      </c>
      <c r="C36" s="48">
        <v>23455</v>
      </c>
      <c r="D36" s="48">
        <v>2863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-40032</v>
      </c>
      <c r="D37" s="48">
        <v>-41925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-2090</v>
      </c>
      <c r="D39" s="48">
        <v>-5109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13550</v>
      </c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-5117</v>
      </c>
      <c r="D42" s="49">
        <f>SUM(D34:D41)</f>
        <v>-54744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25527</v>
      </c>
      <c r="D43" s="49">
        <f>D42+D32+D20</f>
        <v>14956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43047</v>
      </c>
      <c r="D45" s="49">
        <f>D44+D43</f>
        <v>17520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43047</v>
      </c>
      <c r="D46" s="50">
        <f>+D45</f>
        <v>17520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41758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2"/>
      <c r="D50" s="593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3"/>
      <c r="D52" s="593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">
      <selection activeCell="A2" sqref="A2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6" t="str">
        <f>'справка №1-БАЛАНС'!E3</f>
        <v>Ти Би Ай Кредит ЕАД</v>
      </c>
      <c r="C3" s="596"/>
      <c r="D3" s="596"/>
      <c r="E3" s="596"/>
      <c r="F3" s="596"/>
      <c r="G3" s="596"/>
      <c r="H3" s="596"/>
      <c r="I3" s="596"/>
      <c r="J3" s="466"/>
      <c r="K3" s="598" t="s">
        <v>2</v>
      </c>
      <c r="L3" s="598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6" t="str">
        <f>'справка №1-БАЛАНС'!E4</f>
        <v>Kонсолидиран</v>
      </c>
      <c r="C4" s="596"/>
      <c r="D4" s="596"/>
      <c r="E4" s="596"/>
      <c r="F4" s="596"/>
      <c r="G4" s="596"/>
      <c r="H4" s="596"/>
      <c r="I4" s="596"/>
      <c r="J4" s="130"/>
      <c r="K4" s="599" t="s">
        <v>3</v>
      </c>
      <c r="L4" s="599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600">
        <f>'справка №1-БАЛАНС'!E5</f>
        <v>41639</v>
      </c>
      <c r="C5" s="600"/>
      <c r="D5" s="600"/>
      <c r="E5" s="600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-16750</v>
      </c>
      <c r="K11" s="54"/>
      <c r="L11" s="338">
        <f>SUM(C11:K11)</f>
        <v>9791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-16750</v>
      </c>
      <c r="K15" s="55">
        <f t="shared" si="2"/>
        <v>0</v>
      </c>
      <c r="L15" s="338">
        <f t="shared" si="1"/>
        <v>9791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4729</v>
      </c>
      <c r="J16" s="339">
        <f>+'справка №1-БАЛАНС'!G32</f>
        <v>0</v>
      </c>
      <c r="K16" s="54"/>
      <c r="L16" s="338">
        <f t="shared" si="1"/>
        <v>4729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>
        <v>13550</v>
      </c>
      <c r="D28" s="54"/>
      <c r="E28" s="54"/>
      <c r="F28" s="54"/>
      <c r="G28" s="54"/>
      <c r="H28" s="54"/>
      <c r="I28" s="54"/>
      <c r="J28" s="54"/>
      <c r="K28" s="54"/>
      <c r="L28" s="338">
        <f t="shared" si="1"/>
        <v>13550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39350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4729</v>
      </c>
      <c r="J29" s="53">
        <f t="shared" si="6"/>
        <v>-16750</v>
      </c>
      <c r="K29" s="53">
        <f t="shared" si="6"/>
        <v>0</v>
      </c>
      <c r="L29" s="338">
        <f t="shared" si="1"/>
        <v>28070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39350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4729</v>
      </c>
      <c r="J32" s="53">
        <f t="shared" si="7"/>
        <v>-16750</v>
      </c>
      <c r="K32" s="53">
        <f t="shared" si="7"/>
        <v>0</v>
      </c>
      <c r="L32" s="338">
        <f t="shared" si="1"/>
        <v>28070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41758</v>
      </c>
      <c r="B38" s="19"/>
      <c r="C38" s="15"/>
      <c r="D38" s="595" t="s">
        <v>521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A99" sqref="A9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1" t="s">
        <v>383</v>
      </c>
      <c r="B2" s="612"/>
      <c r="C2" s="613" t="str">
        <f>'справка №1-БАЛАНС'!E3</f>
        <v>Ти Би Ай Кредит ЕАД</v>
      </c>
      <c r="D2" s="613"/>
      <c r="E2" s="613"/>
      <c r="F2" s="613"/>
      <c r="G2" s="613"/>
      <c r="H2" s="613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1" t="s">
        <v>4</v>
      </c>
      <c r="B3" s="612"/>
      <c r="C3" s="614">
        <f>'справка №1-БАЛАНС'!E5</f>
        <v>41639</v>
      </c>
      <c r="D3" s="614"/>
      <c r="E3" s="614"/>
      <c r="F3" s="475"/>
      <c r="G3" s="475"/>
      <c r="H3" s="475"/>
      <c r="I3" s="475"/>
      <c r="J3" s="475"/>
      <c r="K3" s="475"/>
      <c r="L3" s="475"/>
      <c r="M3" s="606" t="s">
        <v>3</v>
      </c>
      <c r="N3" s="606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7" t="s">
        <v>463</v>
      </c>
      <c r="B5" s="608"/>
      <c r="C5" s="615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4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4" t="s">
        <v>529</v>
      </c>
      <c r="R5" s="604" t="s">
        <v>530</v>
      </c>
    </row>
    <row r="6" spans="1:18" s="94" customFormat="1" ht="48">
      <c r="A6" s="609"/>
      <c r="B6" s="610"/>
      <c r="C6" s="616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5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5"/>
      <c r="R6" s="605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1</v>
      </c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83</v>
      </c>
      <c r="G13" s="68">
        <f t="shared" si="2"/>
        <v>40</v>
      </c>
      <c r="H13" s="59"/>
      <c r="I13" s="59"/>
      <c r="J13" s="68">
        <f t="shared" si="3"/>
        <v>40</v>
      </c>
      <c r="K13" s="59">
        <v>123</v>
      </c>
      <c r="L13" s="59"/>
      <c r="M13" s="59">
        <v>83</v>
      </c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3</v>
      </c>
      <c r="F14" s="183">
        <v>0</v>
      </c>
      <c r="G14" s="68">
        <f t="shared" si="2"/>
        <v>513</v>
      </c>
      <c r="H14" s="59"/>
      <c r="I14" s="59"/>
      <c r="J14" s="68">
        <f t="shared" si="3"/>
        <v>513</v>
      </c>
      <c r="K14" s="59">
        <v>426</v>
      </c>
      <c r="L14" s="59">
        <v>31</v>
      </c>
      <c r="M14" s="59"/>
      <c r="N14" s="68">
        <f t="shared" si="4"/>
        <v>457</v>
      </c>
      <c r="O14" s="59"/>
      <c r="P14" s="59"/>
      <c r="Q14" s="68">
        <f t="shared" si="0"/>
        <v>457</v>
      </c>
      <c r="R14" s="68">
        <f t="shared" si="1"/>
        <v>56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3</v>
      </c>
      <c r="F17" s="188">
        <f>SUM(F9:F16)</f>
        <v>83</v>
      </c>
      <c r="G17" s="68">
        <f t="shared" si="2"/>
        <v>597</v>
      </c>
      <c r="H17" s="69">
        <f>SUM(H9:H16)</f>
        <v>0</v>
      </c>
      <c r="I17" s="69">
        <f>SUM(I9:I16)</f>
        <v>0</v>
      </c>
      <c r="J17" s="68">
        <f t="shared" si="3"/>
        <v>597</v>
      </c>
      <c r="K17" s="69">
        <f>SUM(K9:K16)</f>
        <v>592</v>
      </c>
      <c r="L17" s="69">
        <f>SUM(L9:L16)</f>
        <v>32</v>
      </c>
      <c r="M17" s="69">
        <f>SUM(M9:M16)</f>
        <v>83</v>
      </c>
      <c r="N17" s="68">
        <f t="shared" si="4"/>
        <v>541</v>
      </c>
      <c r="O17" s="69">
        <f>SUM(O9:O16)</f>
        <v>0</v>
      </c>
      <c r="P17" s="69">
        <f>SUM(P9:P16)</f>
        <v>0</v>
      </c>
      <c r="Q17" s="68">
        <f t="shared" si="5"/>
        <v>541</v>
      </c>
      <c r="R17" s="68">
        <f t="shared" si="6"/>
        <v>56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18</v>
      </c>
      <c r="F21" s="183"/>
      <c r="G21" s="68">
        <f t="shared" si="2"/>
        <v>989</v>
      </c>
      <c r="H21" s="59"/>
      <c r="I21" s="59"/>
      <c r="J21" s="68">
        <f t="shared" si="3"/>
        <v>989</v>
      </c>
      <c r="K21" s="59">
        <v>304</v>
      </c>
      <c r="L21" s="59">
        <v>147</v>
      </c>
      <c r="M21" s="59"/>
      <c r="N21" s="68">
        <f t="shared" si="4"/>
        <v>451</v>
      </c>
      <c r="O21" s="59"/>
      <c r="P21" s="59"/>
      <c r="Q21" s="68">
        <f t="shared" si="5"/>
        <v>451</v>
      </c>
      <c r="R21" s="68">
        <f t="shared" si="6"/>
        <v>538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34</v>
      </c>
      <c r="F22" s="183"/>
      <c r="G22" s="68">
        <f t="shared" si="2"/>
        <v>1550</v>
      </c>
      <c r="H22" s="59"/>
      <c r="I22" s="59"/>
      <c r="J22" s="68">
        <f t="shared" si="3"/>
        <v>1550</v>
      </c>
      <c r="K22" s="59">
        <v>1393</v>
      </c>
      <c r="L22" s="59">
        <v>79</v>
      </c>
      <c r="M22" s="59"/>
      <c r="N22" s="68">
        <f t="shared" si="4"/>
        <v>1472</v>
      </c>
      <c r="O22" s="59"/>
      <c r="P22" s="59"/>
      <c r="Q22" s="68">
        <f t="shared" si="5"/>
        <v>1472</v>
      </c>
      <c r="R22" s="68">
        <f t="shared" si="6"/>
        <v>78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4</v>
      </c>
      <c r="M24" s="59">
        <v>0</v>
      </c>
      <c r="N24" s="68">
        <f t="shared" si="4"/>
        <v>28</v>
      </c>
      <c r="O24" s="59"/>
      <c r="P24" s="59"/>
      <c r="Q24" s="68">
        <f t="shared" si="5"/>
        <v>28</v>
      </c>
      <c r="R24" s="68">
        <f t="shared" si="6"/>
        <v>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52</v>
      </c>
      <c r="F25" s="184">
        <f t="shared" si="7"/>
        <v>0</v>
      </c>
      <c r="G25" s="61">
        <f t="shared" si="2"/>
        <v>2569</v>
      </c>
      <c r="H25" s="60">
        <f t="shared" si="7"/>
        <v>0</v>
      </c>
      <c r="I25" s="60">
        <f t="shared" si="7"/>
        <v>0</v>
      </c>
      <c r="J25" s="61">
        <f t="shared" si="3"/>
        <v>2569</v>
      </c>
      <c r="K25" s="60">
        <f t="shared" si="7"/>
        <v>1721</v>
      </c>
      <c r="L25" s="60">
        <f t="shared" si="7"/>
        <v>230</v>
      </c>
      <c r="M25" s="60">
        <f t="shared" si="7"/>
        <v>0</v>
      </c>
      <c r="N25" s="61">
        <f t="shared" si="4"/>
        <v>1951</v>
      </c>
      <c r="O25" s="60">
        <f t="shared" si="7"/>
        <v>0</v>
      </c>
      <c r="P25" s="60">
        <f t="shared" si="7"/>
        <v>0</v>
      </c>
      <c r="Q25" s="61">
        <f t="shared" si="5"/>
        <v>1951</v>
      </c>
      <c r="R25" s="61">
        <f t="shared" si="6"/>
        <v>618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55</v>
      </c>
      <c r="F40" s="431">
        <f aca="true" t="shared" si="13" ref="F40:R40">F17+F18+F19+F25+F38+F39</f>
        <v>83</v>
      </c>
      <c r="G40" s="431">
        <f t="shared" si="13"/>
        <v>3166</v>
      </c>
      <c r="H40" s="431">
        <f t="shared" si="13"/>
        <v>0</v>
      </c>
      <c r="I40" s="431">
        <f t="shared" si="13"/>
        <v>0</v>
      </c>
      <c r="J40" s="431">
        <f t="shared" si="13"/>
        <v>3166</v>
      </c>
      <c r="K40" s="431">
        <f t="shared" si="13"/>
        <v>2313</v>
      </c>
      <c r="L40" s="431">
        <f t="shared" si="13"/>
        <v>262</v>
      </c>
      <c r="M40" s="431">
        <f t="shared" si="13"/>
        <v>83</v>
      </c>
      <c r="N40" s="431">
        <f t="shared" si="13"/>
        <v>2492</v>
      </c>
      <c r="O40" s="431">
        <f t="shared" si="13"/>
        <v>0</v>
      </c>
      <c r="P40" s="431">
        <f t="shared" si="13"/>
        <v>0</v>
      </c>
      <c r="Q40" s="431">
        <f t="shared" si="13"/>
        <v>2492</v>
      </c>
      <c r="R40" s="431">
        <f t="shared" si="13"/>
        <v>674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41758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1"/>
      <c r="L44" s="601"/>
      <c r="M44" s="601"/>
      <c r="N44" s="601"/>
      <c r="O44" s="602" t="s">
        <v>781</v>
      </c>
      <c r="P44" s="603"/>
      <c r="Q44" s="603"/>
      <c r="R44" s="603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4" t="str">
        <f>'справка №1-БАЛАНС'!E3</f>
        <v>Ти Би Ай Кредит ЕАД</v>
      </c>
      <c r="C3" s="625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1">
        <f>'справка №1-БАЛАНС'!E5</f>
        <v>41639</v>
      </c>
      <c r="C4" s="622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4487</v>
      </c>
      <c r="D15" s="102"/>
      <c r="E15" s="114">
        <f t="shared" si="0"/>
        <v>4487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4487</v>
      </c>
      <c r="D19" s="98">
        <f>D11+D15+D16</f>
        <v>0</v>
      </c>
      <c r="E19" s="112">
        <f>E11+E15+E16</f>
        <v>4487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0</v>
      </c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778</v>
      </c>
      <c r="D24" s="113">
        <f>SUM(D25:D27)</f>
        <v>778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f>+'справка №1-БАЛАНС'!C67</f>
        <v>778</v>
      </c>
      <c r="D25" s="102">
        <f aca="true" t="shared" si="1" ref="D25:D30">C25</f>
        <v>778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8</v>
      </c>
      <c r="D28" s="102">
        <f t="shared" si="1"/>
        <v>8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5284</v>
      </c>
      <c r="D29" s="102">
        <f t="shared" si="1"/>
        <v>5284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27933</v>
      </c>
      <c r="D30" s="102">
        <f t="shared" si="1"/>
        <v>27933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6860</v>
      </c>
      <c r="D38" s="99">
        <f>SUM(D39:D42)</f>
        <v>6860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6860</v>
      </c>
      <c r="D42" s="102">
        <f>C42</f>
        <v>6860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40863</v>
      </c>
      <c r="D43" s="98">
        <f>D24+D28+D29+D31+D30+D32+D33+D38</f>
        <v>40863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45350</v>
      </c>
      <c r="D44" s="97">
        <f>D43+D21+D19+D9</f>
        <v>40863</v>
      </c>
      <c r="E44" s="112">
        <f>E43+E21+E19+E9</f>
        <v>4487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8214</v>
      </c>
      <c r="D52" s="97">
        <f>SUM(D53:D55)</f>
        <v>0</v>
      </c>
      <c r="E52" s="113">
        <f>C52-D52</f>
        <v>8214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8214</v>
      </c>
      <c r="D53" s="102">
        <v>0</v>
      </c>
      <c r="E53" s="113">
        <f>C53-D53</f>
        <v>8214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977</v>
      </c>
      <c r="D63" s="102"/>
      <c r="E63" s="113">
        <f t="shared" si="2"/>
        <v>977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9191</v>
      </c>
      <c r="D66" s="97">
        <f>D52+D56+D61+D62+D63+D64</f>
        <v>0</v>
      </c>
      <c r="E66" s="113">
        <f t="shared" si="2"/>
        <v>9191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764</v>
      </c>
      <c r="D71" s="99">
        <f>SUM(D72:D74)</f>
        <v>764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/>
      <c r="D72" s="102">
        <f>C72</f>
        <v>0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f>+'справка №1-БАЛАНС'!G62</f>
        <v>764</v>
      </c>
      <c r="D74" s="102">
        <f>C74</f>
        <v>764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644</v>
      </c>
      <c r="D75" s="97">
        <f>D76+D78</f>
        <v>644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644</v>
      </c>
      <c r="D76" s="102">
        <f>C76</f>
        <v>644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5988</v>
      </c>
      <c r="D80" s="97">
        <f>SUM(D81:D84)</f>
        <v>5988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5988</v>
      </c>
      <c r="D82" s="102">
        <f>C82</f>
        <v>5988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40205</v>
      </c>
      <c r="D85" s="98">
        <f>SUM(D86:D90)+D94</f>
        <v>40205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1365</v>
      </c>
      <c r="D87" s="102">
        <f>C87</f>
        <v>1365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38693</v>
      </c>
      <c r="D88" s="102">
        <f>C88</f>
        <v>38693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103</v>
      </c>
      <c r="D89" s="102">
        <f>C89</f>
        <v>103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44</v>
      </c>
      <c r="D94" s="102">
        <f>C94</f>
        <v>44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3414</v>
      </c>
      <c r="D95" s="102">
        <f>C95</f>
        <v>3414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51015</v>
      </c>
      <c r="D96" s="98">
        <f>D85+D80+D75+D71+D95</f>
        <v>51015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60206</v>
      </c>
      <c r="D97" s="98">
        <f>D96+D68+D66</f>
        <v>51015</v>
      </c>
      <c r="E97" s="98">
        <f>E96+E68+E66</f>
        <v>9191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446</v>
      </c>
      <c r="E104" s="102">
        <v>0</v>
      </c>
      <c r="F104" s="119">
        <f>C104+D104-E104</f>
        <v>1010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446</v>
      </c>
      <c r="E105" s="97">
        <f>SUM(E102:E104)</f>
        <v>0</v>
      </c>
      <c r="F105" s="97">
        <f>SUM(F102:F104)</f>
        <v>1010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3">
        <f>+'справка №5'!B44</f>
        <v>41758</v>
      </c>
      <c r="B109" s="618"/>
      <c r="C109" s="618" t="s">
        <v>381</v>
      </c>
      <c r="D109" s="618"/>
      <c r="E109" s="618"/>
      <c r="F109" s="618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7" t="s">
        <v>781</v>
      </c>
      <c r="D111" s="617"/>
      <c r="E111" s="617"/>
      <c r="F111" s="617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99" sqref="A99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6" t="str">
        <f>'справка №1-БАЛАНС'!E3</f>
        <v>Ти Би Ай Кредит ЕАД</v>
      </c>
      <c r="C4" s="626"/>
      <c r="D4" s="626"/>
      <c r="E4" s="626"/>
      <c r="F4" s="626"/>
      <c r="G4" s="632" t="s">
        <v>2</v>
      </c>
      <c r="H4" s="632"/>
      <c r="I4" s="490">
        <f>'справка №1-БАЛАНС'!H3</f>
        <v>121554961</v>
      </c>
    </row>
    <row r="5" spans="1:9" ht="15">
      <c r="A5" s="491" t="s">
        <v>4</v>
      </c>
      <c r="B5" s="627">
        <f>'справка №1-БАЛАНС'!E5</f>
        <v>41639</v>
      </c>
      <c r="C5" s="627"/>
      <c r="D5" s="627"/>
      <c r="E5" s="627"/>
      <c r="F5" s="627"/>
      <c r="G5" s="630" t="s">
        <v>3</v>
      </c>
      <c r="H5" s="631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41758</v>
      </c>
      <c r="B30" s="629"/>
      <c r="C30" s="629"/>
      <c r="D30" s="449" t="s">
        <v>819</v>
      </c>
      <c r="E30" s="628"/>
      <c r="F30" s="628"/>
      <c r="G30" s="628"/>
      <c r="H30" s="414" t="s">
        <v>781</v>
      </c>
      <c r="I30" s="628"/>
      <c r="J30" s="628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99" sqref="A99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3" t="str">
        <f>'справка №1-БАЛАНС'!E3</f>
        <v>Ти Би Ай Кредит ЕАД</v>
      </c>
      <c r="C3" s="633"/>
      <c r="D3" s="633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4">
        <f>'справка №1-БАЛАНС'!E5</f>
        <v>41639</v>
      </c>
      <c r="C4" s="634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867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41758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5" t="s">
        <v>848</v>
      </c>
      <c r="D150" s="635"/>
      <c r="E150" s="635"/>
      <c r="F150" s="635"/>
    </row>
    <row r="151" spans="3:5" ht="12.75">
      <c r="C151" s="505"/>
      <c r="E151" s="505"/>
    </row>
    <row r="154" spans="3:6" ht="12.75">
      <c r="C154" s="635" t="s">
        <v>856</v>
      </c>
      <c r="D154" s="635"/>
      <c r="E154" s="635"/>
      <c r="F154" s="635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2013-04-26T11:14:35Z</cp:lastPrinted>
  <dcterms:created xsi:type="dcterms:W3CDTF">2000-06-29T12:02:40Z</dcterms:created>
  <dcterms:modified xsi:type="dcterms:W3CDTF">2014-04-30T09:51:55Z</dcterms:modified>
  <cp:category/>
  <cp:version/>
  <cp:contentType/>
  <cp:contentStatus/>
</cp:coreProperties>
</file>