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18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<sst xmlns="http://schemas.openxmlformats.org/spreadsheetml/2006/main" count="4191" uniqueCount="974">
  <si>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</si>
  <si>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</si>
  <si>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</si>
  <si>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</si>
  <si>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</si>
  <si>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</si>
  <si>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</si>
  <si>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</si>
  <si>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</si>
  <si>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</si>
  <si>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</si>
  <si>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</si>
  <si>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</si>
  <si>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</si>
  <si>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</si>
  <si>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</si>
  <si>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</si>
  <si>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</si>
  <si>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</si>
  <si>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</si>
  <si>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</si>
  <si>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</si>
  <si>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</si>
  <si>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</si>
  <si>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</si>
  <si>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</si>
  <si>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</si>
  <si>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</si>
  <si>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</si>
  <si>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</si>
  <si>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</si>
  <si>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</si>
  <si>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</si>
  <si>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</si>
  <si>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</si>
  <si>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</si>
  <si>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</si>
  <si>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</si>
  <si>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</si>
  <si>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</si>
  <si>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</si>
  <si>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</si>
  <si>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</si>
  <si>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</si>
  <si>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</si>
  <si>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</si>
  <si>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</si>
  <si>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</si>
  <si>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</si>
  <si>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</si>
  <si>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</si>
  <si>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</si>
  <si>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</si>
  <si>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</si>
  <si>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</si>
  <si>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</si>
  <si>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</si>
  <si>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</si>
  <si>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</si>
  <si>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</si>
  <si>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</si>
  <si>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</si>
  <si>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</si>
  <si>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</si>
  <si>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</si>
  <si>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</si>
  <si>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</si>
  <si>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</si>
  <si>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</si>
  <si>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</si>
  <si>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</si>
  <si>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</si>
  <si>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</si>
  <si>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</si>
  <si>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</si>
  <si>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</si>
  <si>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</si>
  <si>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</si>
  <si>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</si>
  <si>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</si>
  <si>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</si>
  <si>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</si>
  <si>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</si>
  <si>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</si>
  <si>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</si>
  <si>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</si>
  <si>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</si>
  <si>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</si>
  <si>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</si>
  <si>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</si>
  <si>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</si>
  <si>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</si>
  <si>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</si>
  <si>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</si>
  <si>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</si>
  <si>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</si>
  <si>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</si>
  <si>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</si>
  <si>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</si>
  <si>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</si>
  <si>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</si>
  <si>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</si>
  <si>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</si>
  <si>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</si>
  <si>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</si>
  <si>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</si>
  <si>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</si>
  <si>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</si>
  <si>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</si>
  <si>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</si>
  <si>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</si>
  <si>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</si>
  <si>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</si>
  <si>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</si>
  <si>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</si>
  <si>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</si>
  <si>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</si>
  <si>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</si>
  <si>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</si>
  <si>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</si>
  <si>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</si>
  <si>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</si>
  <si>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</si>
  <si>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</si>
  <si>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</si>
  <si>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</si>
  <si>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</si>
  <si>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</si>
  <si>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</si>
  <si>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</si>
  <si>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</si>
  <si>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</si>
  <si>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</si>
  <si>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</si>
  <si>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</si>
  <si>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</si>
  <si>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</si>
  <si>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</si>
  <si>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</si>
  <si>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</si>
  <si>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</si>
  <si>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</si>
  <si>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</si>
  <si>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</si>
  <si>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</si>
  <si>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</si>
  <si>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</si>
  <si>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</si>
  <si>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</si>
  <si>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</si>
  <si>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</si>
  <si>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</si>
  <si>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</si>
  <si>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</si>
  <si>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</si>
  <si>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</si>
  <si>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</si>
  <si>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</si>
  <si>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</si>
  <si>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</si>
  <si>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</si>
  <si>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</si>
  <si>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</si>
  <si>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</si>
  <si>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</si>
  <si>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</si>
  <si>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</si>
  <si>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</si>
  <si>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</si>
  <si>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</si>
  <si>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</si>
  <si>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</si>
  <si>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</si>
  <si>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</si>
  <si>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</si>
  <si>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</si>
  <si>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</si>
  <si>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</si>
  <si>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</si>
  <si>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</si>
  <si>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</si>
  <si>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</si>
  <si>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</si>
  <si>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</si>
  <si>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</si>
  <si>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</si>
  <si>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</si>
  <si>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</si>
  <si>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</si>
  <si>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</si>
  <si>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</si>
  <si>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</si>
  <si>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</si>
  <si>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</si>
  <si>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</si>
  <si>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</si>
  <si>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</si>
  <si>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</si>
  <si>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</si>
  <si>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</si>
  <si>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</si>
  <si>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</si>
  <si>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</si>
  <si>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</si>
  <si>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</si>
  <si>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</si>
  <si>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</si>
  <si>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</si>
  <si>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</si>
  <si>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</si>
  <si>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</si>
  <si>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</si>
  <si>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</si>
  <si>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</si>
  <si>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</si>
  <si>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</si>
  <si>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</si>
  <si>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</si>
  <si>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</si>
  <si>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</si>
  <si>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</si>
  <si>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</si>
  <si>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</si>
  <si>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</si>
  <si>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</si>
  <si>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</si>
  <si>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</si>
  <si>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</si>
  <si>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</si>
  <si>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</si>
  <si>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</si>
  <si>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</si>
  <si>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</si>
  <si>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</si>
  <si>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</si>
  <si>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</si>
  <si>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</si>
  <si>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</si>
  <si>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</si>
  <si>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</si>
  <si>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</si>
  <si>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</si>
  <si>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</si>
  <si>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</si>
  <si>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</si>
  <si>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</si>
  <si>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</si>
  <si>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</si>
  <si>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</si>
  <si>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</si>
  <si>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</si>
  <si>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</si>
  <si>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</si>
  <si>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</si>
  <si>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</si>
  <si>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</si>
  <si>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</si>
  <si>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</si>
  <si>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</si>
  <si>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</si>
  <si>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</si>
  <si>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</si>
  <si>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</si>
  <si>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</si>
  <si>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</si>
  <si>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</si>
  <si>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</si>
  <si>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</si>
  <si>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</si>
  <si>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</si>
  <si>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</si>
  <si>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</si>
  <si>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</si>
  <si>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</si>
  <si>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</si>
  <si>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</si>
  <si>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</si>
  <si>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</si>
  <si>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</si>
  <si>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</si>
  <si>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</si>
  <si>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</si>
  <si>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</si>
  <si>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</si>
  <si>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</si>
  <si>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</si>
  <si>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</si>
  <si>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</si>
  <si>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</si>
  <si>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</si>
  <si>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</si>
  <si>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</si>
  <si>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</si>
  <si>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</si>
  <si>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</si>
  <si>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</si>
  <si>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</si>
  <si>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</si>
  <si>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</si>
  <si>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</si>
  <si>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</si>
  <si>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</si>
  <si>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</si>
  <si>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</si>
  <si>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</si>
  <si>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</si>
  <si>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</si>
  <si>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</si>
  <si>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</si>
  <si>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</si>
  <si>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</si>
  <si>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</si>
  <si>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</si>
  <si>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</si>
  <si>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</si>
  <si>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</si>
  <si>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</si>
  <si>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</si>
  <si>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</si>
  <si>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</si>
  <si>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</si>
  <si>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</si>
  <si>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</si>
  <si>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</si>
  <si>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</si>
  <si>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</si>
  <si>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</si>
  <si>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</si>
  <si>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</si>
  <si>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</si>
  <si>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</si>
  <si>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</si>
  <si>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</si>
  <si>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</si>
  <si>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</si>
  <si>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</si>
  <si>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</si>
  <si>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</si>
  <si>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</si>
  <si>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</si>
  <si>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</si>
  <si>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</si>
  <si>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</si>
  <si>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</si>
  <si>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</si>
  <si>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</si>
  <si>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</si>
  <si>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</si>
  <si>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</si>
  <si>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</si>
  <si>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</si>
  <si>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</si>
  <si>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</si>
  <si>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</si>
  <si>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</si>
  <si>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</si>
  <si>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</si>
  <si>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</si>
  <si>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</si>
  <si>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</si>
  <si>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</si>
  <si>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</si>
  <si>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</si>
  <si>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</si>
  <si>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</si>
  <si>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</si>
  <si>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</si>
  <si>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</si>
  <si>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</si>
  <si>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</si>
  <si>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</si>
  <si>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</si>
  <si>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</si>
  <si>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</si>
  <si>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</si>
  <si>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</si>
  <si>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</si>
  <si>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</si>
  <si>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</si>
  <si>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</si>
  <si>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</si>
  <si>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</si>
  <si>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</si>
  <si>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</si>
  <si>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</si>
  <si>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</si>
  <si>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</si>
  <si>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</si>
  <si>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</si>
  <si>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</si>
  <si>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</si>
  <si>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</si>
  <si>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</si>
  <si>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</si>
  <si>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</si>
  <si>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</si>
  <si>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</si>
  <si>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</si>
  <si>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</si>
  <si>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</si>
  <si>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</si>
  <si>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</si>
  <si>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</si>
  <si>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</si>
  <si>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</si>
  <si>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</si>
  <si>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</si>
  <si>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</si>
  <si>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</si>
  <si>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</si>
  <si>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</si>
  <si>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</si>
  <si>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</si>
  <si>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</si>
  <si>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</si>
  <si>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</si>
  <si>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</si>
  <si>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</si>
  <si>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</si>
  <si>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</si>
  <si>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</si>
  <si>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</si>
  <si>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</si>
  <si>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</si>
  <si>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</si>
  <si>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</si>
  <si>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</si>
  <si>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</si>
  <si>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</si>
  <si>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</si>
  <si>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</si>
  <si>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</si>
  <si>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</si>
  <si>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</si>
  <si>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</si>
  <si>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</si>
  <si>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</si>
  <si>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</si>
  <si>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</si>
  <si>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</si>
  <si>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</si>
  <si>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</si>
  <si>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</si>
  <si>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</si>
  <si>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</si>
  <si>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</si>
  <si>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</si>
  <si>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</si>
  <si>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</si>
  <si>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</si>
  <si>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</si>
  <si>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</si>
  <si>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</si>
  <si>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</si>
  <si>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</si>
  <si>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</si>
  <si>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</si>
  <si>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</si>
  <si>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</si>
  <si>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</si>
  <si>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</si>
  <si>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</si>
  <si>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</si>
  <si>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</si>
  <si>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</si>
  <si>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</si>
  <si>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</si>
  <si>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</si>
  <si>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</si>
  <si>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</si>
  <si>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</si>
  <si>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</si>
  <si>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</si>
  <si>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</si>
  <si>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</si>
  <si>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</si>
  <si>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</si>
  <si>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</si>
  <si>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</si>
  <si>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</si>
  <si>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</si>
  <si>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</si>
  <si>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</si>
  <si>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</si>
  <si>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</si>
  <si>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</si>
  <si>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</si>
  <si>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</si>
  <si>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</si>
  <si>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</si>
  <si>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</si>
  <si>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</si>
  <si>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</si>
  <si>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</si>
  <si>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</si>
  <si>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</si>
  <si>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</si>
  <si>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</si>
  <si>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</si>
  <si>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</si>
  <si>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</si>
  <si>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</si>
  <si>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</si>
  <si>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</si>
  <si>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</si>
  <si>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</si>
  <si>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</si>
  <si>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</si>
  <si>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</si>
  <si>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</si>
  <si>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</si>
  <si>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</si>
  <si>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</si>
  <si>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</si>
  <si>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</si>
  <si>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</si>
  <si>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</si>
  <si>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</si>
  <si>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</si>
  <si>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</si>
  <si>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</si>
  <si>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</si>
  <si>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</si>
  <si>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</si>
  <si>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</si>
  <si>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</si>
  <si>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</si>
  <si>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</si>
  <si>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</si>
  <si>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</si>
  <si>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</si>
  <si>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</si>
  <si>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</si>
  <si>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</si>
  <si>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</si>
  <si>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</si>
  <si>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</si>
  <si>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</si>
  <si>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</si>
  <si>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</si>
  <si>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</si>
  <si>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</si>
  <si>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</si>
  <si>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</si>
  <si>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</si>
  <si>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</si>
  <si>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</si>
  <si>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</si>
  <si>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</si>
  <si>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</si>
  <si>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</si>
  <si>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</si>
  <si>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</si>
  <si>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</si>
  <si>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</si>
  <si>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</si>
  <si>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</si>
  <si>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</si>
  <si>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</si>
  <si>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</si>
  <si>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</si>
  <si>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</si>
  <si>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</si>
  <si>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</si>
  <si>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</si>
  <si>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</si>
  <si>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</si>
  <si>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</si>
  <si>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</si>
  <si>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</si>
  <si>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</si>
  <si>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</si>
  <si>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</si>
  <si>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</si>
  <si>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</si>
  <si>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</si>
  <si>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</si>
  <si>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</si>
  <si>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</si>
  <si>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</si>
  <si>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</si>
  <si>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</si>
  <si>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</si>
  <si>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</si>
  <si>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</si>
  <si>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</si>
  <si>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</si>
  <si>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</si>
  <si>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</si>
  <si>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</si>
  <si>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</si>
  <si>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</si>
  <si>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</si>
  <si>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</si>
  <si>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</si>
  <si>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</si>
  <si>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</si>
  <si>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</si>
  <si>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</si>
  <si>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</si>
  <si>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</si>
  <si>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</si>
  <si>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</si>
  <si>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</si>
  <si>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</si>
  <si>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</si>
  <si>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</si>
  <si>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</si>
  <si>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</si>
  <si>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</si>
  <si>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</si>
  <si>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</si>
  <si>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</si>
  <si>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</si>
  <si>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</si>
  <si>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</si>
  <si>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</si>
  <si>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</si>
  <si>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</si>
  <si>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</si>
  <si>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</si>
  <si>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</si>
  <si>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</si>
  <si>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</si>
  <si>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</si>
  <si>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</si>
  <si>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</si>
  <si>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</si>
  <si>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</si>
  <si>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</si>
  <si>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</si>
  <si>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</si>
  <si>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</si>
  <si>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</si>
  <si>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</si>
  <si>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</si>
  <si>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</si>
  <si>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</si>
  <si>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</si>
  <si>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</si>
  <si>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</si>
  <si>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</si>
  <si>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</si>
  <si>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</si>
  <si>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</si>
  <si>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</si>
  <si>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</si>
  <si>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</si>
  <si>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</si>
  <si>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</si>
  <si>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</si>
  <si>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</si>
  <si>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</si>
  <si>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</si>
  <si>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</si>
  <si>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</si>
  <si>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</si>
  <si>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</si>
  <si>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</si>
  <si>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</si>
  <si>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</si>
  <si>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</si>
  <si>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</si>
  <si>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</si>
  <si>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</si>
  <si>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</si>
  <si>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</si>
  <si>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</si>
  <si>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</si>
  <si>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</si>
  <si>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</si>
  <si>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</si>
  <si>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</si>
  <si>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</si>
  <si>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</si>
  <si>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</si>
  <si>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</si>
  <si>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</si>
  <si>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</si>
  <si>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</si>
  <si>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</si>
  <si>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</si>
  <si>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</si>
  <si>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</si>
  <si>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</si>
  <si>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</si>
  <si>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</si>
  <si>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</si>
  <si>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</si>
  <si>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</si>
  <si>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</si>
  <si>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</si>
  <si>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</si>
  <si>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</si>
  <si>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</si>
  <si>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</si>
  <si>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</si>
  <si>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</si>
  <si>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</si>
  <si>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</si>
  <si>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</si>
  <si>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</si>
  <si>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</si>
  <si>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</si>
  <si>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</si>
  <si>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</si>
  <si>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</si>
  <si>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</si>
  <si>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</si>
  <si>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</si>
  <si>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</si>
  <si>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</si>
  <si>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</si>
  <si>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</si>
  <si>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</si>
  <si>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</si>
  <si>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</si>
  <si>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</si>
  <si>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</si>
  <si>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</si>
  <si>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</si>
  <si>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</si>
  <si>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</si>
  <si>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</si>
  <si>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</si>
  <si>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</si>
  <si>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</si>
  <si>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</si>
  <si>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</si>
  <si>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</si>
  <si>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</si>
  <si>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</si>
  <si>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</si>
  <si>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</si>
  <si>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</si>
  <si>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</si>
  <si>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</si>
  <si>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</si>
  <si>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</si>
  <si>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</si>
  <si>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</si>
  <si>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</si>
  <si>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</si>
  <si>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</si>
  <si>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</si>
  <si>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</si>
  <si>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</si>
  <si>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</si>
  <si>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</si>
  <si>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</si>
  <si>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</si>
  <si>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</si>
  <si>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</si>
  <si>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</si>
  <si>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</si>
  <si>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</si>
  <si>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</si>
  <si>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</si>
  <si>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</si>
  <si>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</si>
  <si>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</si>
  <si>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</si>
  <si>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</si>
  <si>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</si>
  <si>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</si>
  <si>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</si>
  <si>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</si>
  <si>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</si>
  <si>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</si>
  <si>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</si>
  <si>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</si>
  <si>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</si>
  <si>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</si>
  <si>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</si>
  <si>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</si>
  <si>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</si>
  <si>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</si>
  <si>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</si>
  <si>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</si>
  <si>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</si>
  <si>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</si>
  <si>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</si>
  <si>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</si>
  <si>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</si>
  <si>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</si>
  <si>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</si>
  <si>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</si>
  <si>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</si>
  <si>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</si>
  <si>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</si>
  <si>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</si>
  <si>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</si>
  <si>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</si>
  <si>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</si>
  <si>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</si>
  <si>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</si>
  <si>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</si>
  <si>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</si>
  <si>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</si>
  <si>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</si>
  <si>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</si>
  <si>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</si>
  <si>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</si>
  <si>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</si>
  <si>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</si>
  <si>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</si>
  <si>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</si>
  <si>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</si>
  <si>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</si>
  <si>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</si>
  <si>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</si>
  <si>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</si>
  <si>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</si>
  <si>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</si>
  <si>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</si>
  <si>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</si>
  <si>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</si>
  <si>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</si>
  <si>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</si>
  <si>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</si>
  <si>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</si>
  <si>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</si>
  <si>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</si>
  <si>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</si>
  <si>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</si>
  <si>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</si>
  <si>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</si>
  <si>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</si>
  <si>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</si>
  <si>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</si>
  <si>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</si>
  <si>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</si>
  <si>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</si>
  <si>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</si>
  <si>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</si>
  <si>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</si>
  <si>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</si>
  <si>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</si>
  <si>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</si>
  <si>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</si>
  <si>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</si>
  <si>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</si>
  <si>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</si>
  <si>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</si>
  <si>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</si>
  <si>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</si>
  <si>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</si>
  <si>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</si>
  <si>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</si>
  <si>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</si>
  <si>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</si>
  <si>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</si>
  <si>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</si>
  <si>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</si>
  <si>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</si>
  <si>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</si>
  <si>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</si>
  <si>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</si>
  <si>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</si>
  <si>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</si>
  <si>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</si>
  <si>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</si>
  <si>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</si>
  <si>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</si>
  <si>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</si>
  <si>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</si>
  <si>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</si>
  <si>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</si>
  <si>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</si>
  <si>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</si>
  <si>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</si>
  <si>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</si>
  <si>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</si>
  <si>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</si>
  <si>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</si>
  <si>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</si>
  <si>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</si>
  <si>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</si>
  <si>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</si>
  <si>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</si>
  <si>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</si>
  <si>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</si>
  <si>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</si>
  <si>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</si>
  <si>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</si>
  <si>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</si>
  <si>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</si>
  <si>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</si>
  <si>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</si>
  <si>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</si>
  <si>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</si>
  <si>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</si>
  <si>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</si>
  <si>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</si>
  <si>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</si>
  <si>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</si>
  <si>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</si>
  <si>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</si>
  <si>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</si>
  <si>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</si>
  <si>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</si>
  <si>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</si>
  <si>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</si>
  <si>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</si>
  <si>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</si>
  <si>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</si>
  <si>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</si>
  <si>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</si>
  <si>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</si>
  <si>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</si>
  <si>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</si>
  <si>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</si>
  <si>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</si>
  <si>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</si>
  <si>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</si>
  <si>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</si>
  <si>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</si>
  <si>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</si>
  <si>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</si>
  <si>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</si>
  <si>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</si>
  <si>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</si>
  <si>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</si>
  <si>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</si>
  <si>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</si>
  <si>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</si>
  <si>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</si>
  <si>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</si>
  <si>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</si>
  <si>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</si>
  <si>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</si>
  <si>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</si>
  <si>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</si>
  <si>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</si>
  <si>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</si>
  <si>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</si>
  <si>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</si>
  <si>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</si>
  <si>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</si>
  <si>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</si>
  <si>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</si>
  <si>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</si>
  <si>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</si>
  <si>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</si>
  <si>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</si>
  <si>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</si>
  <si>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</si>
  <si>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</si>
  <si>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</si>
  <si>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</si>
  <si>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</si>
  <si>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</si>
  <si>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</si>
  <si>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</si>
  <si>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</si>
  <si>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</si>
  <si>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</si>
  <si>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</si>
  <si>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</si>
  <si>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</si>
  <si>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</si>
  <si>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</si>
  <si>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</si>
  <si>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</si>
  <si>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148006882</t>
  </si>
  <si>
    <t>ПРЕМИЕР ФОНД АДСИЦ</t>
  </si>
  <si>
    <t xml:space="preserve">Антония Стоянова Видинлиева </t>
  </si>
  <si>
    <t>гр. Варна, ул. Цар Асен, 5</t>
  </si>
  <si>
    <t>052/653-830</t>
  </si>
  <si>
    <t>office@4pr.eu</t>
  </si>
  <si>
    <t>www.4pr.eu</t>
  </si>
  <si>
    <t>Investor.bg</t>
  </si>
  <si>
    <t>Мария Александрова Илиева</t>
  </si>
  <si>
    <t>Съставител по граждански договор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</si>
</sst>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44526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Мария Александрова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44378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965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963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-1.110091743119266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-0.06058414464534075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-0.019190103615986467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-0.014573825997350213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0.47919655667144906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0.6571094207138678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0.6571094207138678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0.018139262726740785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0.018139262726740785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0.013762433186964268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0.013128487881910523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0.7417236622794413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3.1570514603616133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0.7594448831015885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1441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0.08016689847009736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1.4880239520958083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38.06036217303823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1335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1335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69946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71354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3185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91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3276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93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93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3369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74723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6352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7979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-1089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5263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17975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35147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16000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51147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51621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4664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244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167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65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219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5127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5127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74723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152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50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81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18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269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585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1441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65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1506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2091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2091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2091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450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531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981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1002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1089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1002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1089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1089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1089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4815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-344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-83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24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4323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398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-3568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-1213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-4383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-60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153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93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93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7979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7979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7979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7979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-1089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-2716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-2716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19064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19064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-1089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17975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17975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68311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69766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1635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1640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69946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71406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69946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71406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50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50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50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52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52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52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52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52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52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1335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1335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69946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71354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3185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91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3276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3276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3185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91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3276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3276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35147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35147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16000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51147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474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4664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2415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2249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237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162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65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65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219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5122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56743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4664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2415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2249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237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162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65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65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219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5122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5122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35147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35147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16000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51147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474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51621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48985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48985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48985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48985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7">
      <selection activeCell="G56" activeCellId="1" sqref="G79 G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1335</v>
      </c>
      <c r="D14" s="187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1335</v>
      </c>
      <c r="D20" s="567">
        <f>SUM(D12:D19)</f>
        <v>1380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69946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6352</v>
      </c>
      <c r="H28" s="565">
        <f>SUM(H29:H31)</f>
        <v>6148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7979</v>
      </c>
      <c r="H29" s="187">
        <v>7775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7">
        <v>-1627</v>
      </c>
      <c r="M30" s="92"/>
    </row>
    <row r="31" spans="1:8" ht="15.7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204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>
        <v>-1089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5263</v>
      </c>
      <c r="H34" s="567">
        <f>H28+H32+H33</f>
        <v>6352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17975</v>
      </c>
      <c r="H37" s="569">
        <f>H26+H18+H34</f>
        <v>19064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35147</v>
      </c>
      <c r="H45" s="187">
        <v>35114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16000</v>
      </c>
      <c r="H48" s="187">
        <v>16000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51147</v>
      </c>
      <c r="H50" s="565">
        <f>SUM(H44:H49)</f>
        <v>51114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71354</v>
      </c>
      <c r="D56" s="571">
        <f>D20+D21+D22+D28+D33+D46+D52+D54+D55</f>
        <v>69764</v>
      </c>
      <c r="E56" s="94" t="s">
        <v>825</v>
      </c>
      <c r="F56" s="93" t="s">
        <v>172</v>
      </c>
      <c r="G56" s="568">
        <f>G50+G52+G53+G54+G55</f>
        <v>51621</v>
      </c>
      <c r="H56" s="569">
        <f>H50+H52+H53+H54+H55</f>
        <v>51588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4664</v>
      </c>
      <c r="H59" s="187">
        <v>7582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244</v>
      </c>
      <c r="H61" s="565">
        <f>SUM(H62:H68)</f>
        <v>426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167</v>
      </c>
      <c r="H64" s="187">
        <v>253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65</v>
      </c>
      <c r="H68" s="187">
        <v>165</v>
      </c>
    </row>
    <row r="69" spans="1:8" ht="15.75">
      <c r="A69" s="84" t="s">
        <v>210</v>
      </c>
      <c r="B69" s="86" t="s">
        <v>211</v>
      </c>
      <c r="C69" s="188">
        <v>3185</v>
      </c>
      <c r="D69" s="187">
        <v>3373</v>
      </c>
      <c r="E69" s="192" t="s">
        <v>79</v>
      </c>
      <c r="F69" s="87" t="s">
        <v>216</v>
      </c>
      <c r="G69" s="188">
        <v>219</v>
      </c>
      <c r="H69" s="187">
        <v>15</v>
      </c>
    </row>
    <row r="70" spans="1:8" ht="15.75">
      <c r="A70" s="84" t="s">
        <v>214</v>
      </c>
      <c r="B70" s="86" t="s">
        <v>215</v>
      </c>
      <c r="C70" s="188">
        <v>91</v>
      </c>
      <c r="D70" s="187">
        <v>2068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5127</v>
      </c>
      <c r="H71" s="567">
        <f>H59+H60+H61+H69+H70</f>
        <v>8023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>
        <v>3318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3276</v>
      </c>
      <c r="D76" s="567">
        <f>SUM(D68:D75)</f>
        <v>8759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5127</v>
      </c>
      <c r="H79" s="569">
        <f>H71+H73+H75+H77</f>
        <v>8023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93</v>
      </c>
      <c r="D89" s="187">
        <v>152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93</v>
      </c>
      <c r="D92" s="567">
        <f>SUM(D88:D91)</f>
        <v>152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3369</v>
      </c>
      <c r="D94" s="571">
        <f>D65+D76+D85+D92+D93</f>
        <v>8911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74723</v>
      </c>
      <c r="D95" s="573">
        <f>D94+D56</f>
        <v>78675</v>
      </c>
      <c r="E95" s="220" t="s">
        <v>916</v>
      </c>
      <c r="F95" s="476" t="s">
        <v>268</v>
      </c>
      <c r="G95" s="572">
        <f>G37+G40+G56+G79</f>
        <v>74723</v>
      </c>
      <c r="H95" s="573">
        <f>H37+H40+H56+H79</f>
        <v>78675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44526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Александрова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5" sqref="H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</v>
      </c>
      <c r="D12" s="307">
        <v>4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152</v>
      </c>
      <c r="D13" s="307">
        <v>124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50</v>
      </c>
      <c r="D14" s="307"/>
      <c r="E14" s="236" t="s">
        <v>285</v>
      </c>
      <c r="F14" s="231" t="s">
        <v>286</v>
      </c>
      <c r="G14" s="307">
        <v>450</v>
      </c>
      <c r="H14" s="307">
        <v>26</v>
      </c>
    </row>
    <row r="15" spans="1:8" ht="15.75">
      <c r="A15" s="185" t="s">
        <v>287</v>
      </c>
      <c r="B15" s="181" t="s">
        <v>288</v>
      </c>
      <c r="C15" s="307">
        <v>81</v>
      </c>
      <c r="D15" s="307">
        <v>17</v>
      </c>
      <c r="E15" s="236" t="s">
        <v>79</v>
      </c>
      <c r="F15" s="231" t="s">
        <v>289</v>
      </c>
      <c r="G15" s="307">
        <v>531</v>
      </c>
      <c r="H15" s="307">
        <v>898</v>
      </c>
    </row>
    <row r="16" spans="1:8" ht="15.75">
      <c r="A16" s="185" t="s">
        <v>290</v>
      </c>
      <c r="B16" s="181" t="s">
        <v>291</v>
      </c>
      <c r="C16" s="307">
        <v>18</v>
      </c>
      <c r="D16" s="307">
        <v>6</v>
      </c>
      <c r="E16" s="227" t="s">
        <v>52</v>
      </c>
      <c r="F16" s="255" t="s">
        <v>292</v>
      </c>
      <c r="G16" s="597">
        <f>SUM(G12:G15)</f>
        <v>981</v>
      </c>
      <c r="H16" s="598">
        <f>SUM(H12:H15)</f>
        <v>924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269</v>
      </c>
      <c r="D19" s="307">
        <v>218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>
        <v>61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585</v>
      </c>
      <c r="D22" s="598">
        <f>SUM(D12:D18)+D19</f>
        <v>369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1139</v>
      </c>
    </row>
    <row r="25" spans="1:8" ht="31.5">
      <c r="A25" s="185" t="s">
        <v>316</v>
      </c>
      <c r="B25" s="228" t="s">
        <v>317</v>
      </c>
      <c r="C25" s="307">
        <v>1441</v>
      </c>
      <c r="D25" s="307">
        <v>1580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21</v>
      </c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21</v>
      </c>
      <c r="H27" s="598">
        <f>SUM(H22:H26)</f>
        <v>1139</v>
      </c>
    </row>
    <row r="28" spans="1:8" ht="15.75">
      <c r="A28" s="185" t="s">
        <v>79</v>
      </c>
      <c r="B28" s="228" t="s">
        <v>327</v>
      </c>
      <c r="C28" s="307">
        <v>65</v>
      </c>
      <c r="D28" s="307">
        <v>87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1506</v>
      </c>
      <c r="D29" s="598">
        <f>SUM(D25:D28)</f>
        <v>1667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2091</v>
      </c>
      <c r="D31" s="604">
        <f>D29+D22</f>
        <v>2036</v>
      </c>
      <c r="E31" s="242" t="s">
        <v>800</v>
      </c>
      <c r="F31" s="257" t="s">
        <v>331</v>
      </c>
      <c r="G31" s="244">
        <f>G16+G18+G27</f>
        <v>1002</v>
      </c>
      <c r="H31" s="245">
        <f>H16+H18+H27</f>
        <v>2063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27</v>
      </c>
      <c r="E33" s="224" t="s">
        <v>334</v>
      </c>
      <c r="F33" s="229" t="s">
        <v>335</v>
      </c>
      <c r="G33" s="597">
        <f>IF((C31-G31)&gt;0,C31-G31,0)</f>
        <v>1089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2091</v>
      </c>
      <c r="D36" s="606">
        <f>D31-D34+D35</f>
        <v>2036</v>
      </c>
      <c r="E36" s="253" t="s">
        <v>346</v>
      </c>
      <c r="F36" s="247" t="s">
        <v>347</v>
      </c>
      <c r="G36" s="258">
        <f>G35-G34+G31</f>
        <v>1002</v>
      </c>
      <c r="H36" s="259">
        <f>H35-H34+H31</f>
        <v>2063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27</v>
      </c>
      <c r="E37" s="252" t="s">
        <v>350</v>
      </c>
      <c r="F37" s="257" t="s">
        <v>351</v>
      </c>
      <c r="G37" s="244">
        <f>IF((C36-G36)&gt;0,C36-G36,0)</f>
        <v>1089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27</v>
      </c>
      <c r="E42" s="238" t="s">
        <v>362</v>
      </c>
      <c r="F42" s="186" t="s">
        <v>363</v>
      </c>
      <c r="G42" s="232">
        <f>IF(G37&gt;0,IF(C38+G37&lt;0,0,C38+G37),IF(C37-C38&lt;0,C38-C37,0))</f>
        <v>1089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27</v>
      </c>
      <c r="E44" s="253" t="s">
        <v>369</v>
      </c>
      <c r="F44" s="260" t="s">
        <v>370</v>
      </c>
      <c r="G44" s="258">
        <f>IF(C42=0,IF(G42-G43&gt;0,G42-G43+C43,0),IF(C42-C43&lt;0,C43-C42+G43,0))</f>
        <v>1089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2091</v>
      </c>
      <c r="D45" s="600">
        <f>D36+D38+D42</f>
        <v>2063</v>
      </c>
      <c r="E45" s="261" t="s">
        <v>373</v>
      </c>
      <c r="F45" s="263" t="s">
        <v>374</v>
      </c>
      <c r="G45" s="599">
        <f>G42+G36</f>
        <v>2091</v>
      </c>
      <c r="H45" s="600">
        <f>H42+H36</f>
        <v>2063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44526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Александрова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F43" sqref="F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4815</v>
      </c>
      <c r="D11" s="188">
        <v>2244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-344</v>
      </c>
      <c r="D12" s="188">
        <v>-9617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</v>
      </c>
      <c r="D14" s="188">
        <v>-22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</v>
      </c>
      <c r="D15" s="188">
        <v>-64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24</v>
      </c>
      <c r="D20" s="188">
        <v>-20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4323</v>
      </c>
      <c r="D21" s="628">
        <f>SUM(D11:D20)</f>
        <v>-7479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8">
        <v>12075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398</v>
      </c>
      <c r="D37" s="188">
        <v>11300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-3568</v>
      </c>
      <c r="D38" s="188">
        <v>-4226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-1213</v>
      </c>
      <c r="D40" s="188">
        <v>-1111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-4383</v>
      </c>
      <c r="D43" s="630">
        <f>SUM(D35:D42)</f>
        <v>18038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-60</v>
      </c>
      <c r="D44" s="298">
        <f>D43+D33+D21</f>
        <v>10559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153</v>
      </c>
      <c r="D45" s="300">
        <v>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93</v>
      </c>
      <c r="D46" s="302">
        <f>D45+D44</f>
        <v>10634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93</v>
      </c>
      <c r="D47" s="289">
        <v>10634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44526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Александрова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D29" sqref="D2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7979</v>
      </c>
      <c r="J13" s="553">
        <f>'1-Баланс'!H30+'1-Баланс'!H33</f>
        <v>-1627</v>
      </c>
      <c r="K13" s="554"/>
      <c r="L13" s="553">
        <f>SUM(C13:K13)</f>
        <v>19064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7979</v>
      </c>
      <c r="J17" s="622">
        <f t="shared" si="2"/>
        <v>-1627</v>
      </c>
      <c r="K17" s="622">
        <f t="shared" si="2"/>
        <v>0</v>
      </c>
      <c r="L17" s="553">
        <f t="shared" si="1"/>
        <v>19064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-1089</v>
      </c>
      <c r="K18" s="554"/>
      <c r="L18" s="553">
        <f t="shared" si="1"/>
        <v>-1089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7979</v>
      </c>
      <c r="J31" s="622">
        <f t="shared" si="6"/>
        <v>-2716</v>
      </c>
      <c r="K31" s="622">
        <f t="shared" si="6"/>
        <v>0</v>
      </c>
      <c r="L31" s="553">
        <f t="shared" si="1"/>
        <v>17975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7979</v>
      </c>
      <c r="J34" s="556">
        <f t="shared" si="7"/>
        <v>-2716</v>
      </c>
      <c r="K34" s="556">
        <f t="shared" si="7"/>
        <v>0</v>
      </c>
      <c r="L34" s="620">
        <f t="shared" si="1"/>
        <v>17975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44526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Александрова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M13" sqref="M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50</v>
      </c>
      <c r="M13" s="319"/>
      <c r="N13" s="320">
        <f t="shared" si="4"/>
        <v>52</v>
      </c>
      <c r="O13" s="319"/>
      <c r="P13" s="319"/>
      <c r="Q13" s="320">
        <f t="shared" si="0"/>
        <v>52</v>
      </c>
      <c r="R13" s="331">
        <f t="shared" si="1"/>
        <v>1335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50</v>
      </c>
      <c r="M19" s="321">
        <f>SUM(M11:M18)</f>
        <v>0</v>
      </c>
      <c r="N19" s="320">
        <f t="shared" si="4"/>
        <v>52</v>
      </c>
      <c r="O19" s="321">
        <f>SUM(O11:O18)</f>
        <v>0</v>
      </c>
      <c r="P19" s="321">
        <f>SUM(P11:P18)</f>
        <v>0</v>
      </c>
      <c r="Q19" s="320">
        <f t="shared" si="0"/>
        <v>52</v>
      </c>
      <c r="R19" s="331">
        <f t="shared" si="1"/>
        <v>1335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68311</v>
      </c>
      <c r="E20" s="319">
        <v>1635</v>
      </c>
      <c r="F20" s="319"/>
      <c r="G20" s="320">
        <f t="shared" si="2"/>
        <v>69946</v>
      </c>
      <c r="H20" s="319"/>
      <c r="I20" s="319"/>
      <c r="J20" s="320">
        <f t="shared" si="3"/>
        <v>69946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69946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69766</v>
      </c>
      <c r="E42" s="340">
        <f>E19+E20+E21+E27+E40+E41</f>
        <v>1640</v>
      </c>
      <c r="F42" s="340">
        <f aca="true" t="shared" si="11" ref="F42:R42">F19+F20+F21+F27+F40+F41</f>
        <v>0</v>
      </c>
      <c r="G42" s="340">
        <f t="shared" si="11"/>
        <v>71406</v>
      </c>
      <c r="H42" s="340">
        <f t="shared" si="11"/>
        <v>0</v>
      </c>
      <c r="I42" s="340">
        <f t="shared" si="11"/>
        <v>0</v>
      </c>
      <c r="J42" s="340">
        <f t="shared" si="11"/>
        <v>71406</v>
      </c>
      <c r="K42" s="340">
        <f t="shared" si="11"/>
        <v>2</v>
      </c>
      <c r="L42" s="340">
        <f t="shared" si="11"/>
        <v>50</v>
      </c>
      <c r="M42" s="340">
        <f t="shared" si="11"/>
        <v>0</v>
      </c>
      <c r="N42" s="340">
        <f t="shared" si="11"/>
        <v>52</v>
      </c>
      <c r="O42" s="340">
        <f t="shared" si="11"/>
        <v>0</v>
      </c>
      <c r="P42" s="340">
        <f t="shared" si="11"/>
        <v>0</v>
      </c>
      <c r="Q42" s="340">
        <f t="shared" si="11"/>
        <v>52</v>
      </c>
      <c r="R42" s="341">
        <f t="shared" si="11"/>
        <v>71354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44526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Александрова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2">
      <selection activeCell="D78" sqref="D7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3185</v>
      </c>
      <c r="D30" s="359">
        <v>3185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91</v>
      </c>
      <c r="D31" s="359">
        <v>91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3276</v>
      </c>
      <c r="D45" s="429">
        <f>D26+D30+D31+D33+D32+D34+D35+D40</f>
        <v>3276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3276</v>
      </c>
      <c r="D46" s="435">
        <f>D45+D23+D21+D11</f>
        <v>3276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35147</v>
      </c>
      <c r="D58" s="129">
        <f>D59+D61</f>
        <v>0</v>
      </c>
      <c r="E58" s="127">
        <f t="shared" si="1"/>
        <v>35147</v>
      </c>
      <c r="F58" s="389">
        <f>F59+F61</f>
        <v>48985</v>
      </c>
    </row>
    <row r="59" spans="1:6" ht="15.75">
      <c r="A59" s="361" t="s">
        <v>671</v>
      </c>
      <c r="B59" s="126" t="s">
        <v>672</v>
      </c>
      <c r="C59" s="188">
        <v>35147</v>
      </c>
      <c r="D59" s="188"/>
      <c r="E59" s="127">
        <f t="shared" si="1"/>
        <v>35147</v>
      </c>
      <c r="F59" s="187">
        <v>48985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16000</v>
      </c>
      <c r="D65" s="188"/>
      <c r="E65" s="127">
        <f t="shared" si="1"/>
        <v>16000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51147</v>
      </c>
      <c r="D68" s="426">
        <f>D54+D58+D63+D64+D65+D66</f>
        <v>0</v>
      </c>
      <c r="E68" s="427">
        <f t="shared" si="1"/>
        <v>51147</v>
      </c>
      <c r="F68" s="428">
        <f>F54+F58+F63+F64+F65+F66</f>
        <v>48985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474</v>
      </c>
      <c r="D70" s="188"/>
      <c r="E70" s="127">
        <f t="shared" si="1"/>
        <v>474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4664</v>
      </c>
      <c r="D82" s="129">
        <f>SUM(D83:D86)</f>
        <v>4664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>
        <v>2415</v>
      </c>
      <c r="D83" s="188">
        <v>2415</v>
      </c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2249</v>
      </c>
      <c r="D84" s="188">
        <v>2249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237</v>
      </c>
      <c r="D87" s="125">
        <f>SUM(D88:D92)+D96</f>
        <v>237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162</v>
      </c>
      <c r="D89" s="188">
        <v>162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65</v>
      </c>
      <c r="D92" s="129">
        <f>SUM(D93:D95)</f>
        <v>65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0</v>
      </c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65</v>
      </c>
      <c r="D95" s="188">
        <v>65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219</v>
      </c>
      <c r="D97" s="188">
        <v>219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5122</v>
      </c>
      <c r="D98" s="424">
        <f>D87+D82+D77+D73+D97</f>
        <v>5122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56743</v>
      </c>
      <c r="D99" s="418">
        <f>D98+D70+D68</f>
        <v>5122</v>
      </c>
      <c r="E99" s="418">
        <f>E98+E70+E68</f>
        <v>51621</v>
      </c>
      <c r="F99" s="419">
        <f>F98+F70+F68</f>
        <v>48985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44526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Александрова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44526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Александрова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01.07.2021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74723</v>
      </c>
      <c r="D6" s="644">
        <f aca="true" t="shared" si="0" ref="D6:D15">C6-E6</f>
        <v>0</v>
      </c>
      <c r="E6" s="643">
        <f>'1-Баланс'!G95</f>
        <v>74723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17975</v>
      </c>
      <c r="D7" s="644">
        <f t="shared" si="0"/>
        <v>16175</v>
      </c>
      <c r="E7" s="643">
        <f>'1-Баланс'!G18</f>
        <v>1800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-1089</v>
      </c>
      <c r="D8" s="644">
        <f t="shared" si="0"/>
        <v>0</v>
      </c>
      <c r="E8" s="643">
        <f>ABS('2-Отчет за доходите'!C44)-ABS('2-Отчет за доходите'!G44)</f>
        <v>-1089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152</v>
      </c>
      <c r="D9" s="644">
        <f t="shared" si="0"/>
        <v>-1</v>
      </c>
      <c r="E9" s="643">
        <f>'3-Отчет за паричния поток'!C45</f>
        <v>153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93</v>
      </c>
      <c r="D10" s="644">
        <f t="shared" si="0"/>
        <v>0</v>
      </c>
      <c r="E10" s="643">
        <f>'3-Отчет за паричния поток'!C46</f>
        <v>93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17975</v>
      </c>
      <c r="D11" s="644">
        <f t="shared" si="0"/>
        <v>0</v>
      </c>
      <c r="E11" s="643">
        <f>'4-Отчет за собствения капитал'!L34</f>
        <v>17975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2020-09-30T13:40:37Z</cp:lastPrinted>
  <dcterms:created xsi:type="dcterms:W3CDTF">2006-09-16T00:00:00Z</dcterms:created>
  <dcterms:modified xsi:type="dcterms:W3CDTF">2021-11-18T10:03:21Z</dcterms:modified>
  <cp:category/>
  <cp:version/>
  <cp:contentType/>
  <cp:contentStatus/>
</cp:coreProperties>
</file>