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<sst xmlns="http://schemas.openxmlformats.org/spreadsheetml/2006/main" count="1044" uniqueCount="869">
  <si>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</si>
  <si>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</si>
  <si>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</si>
  <si>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</si>
  <si>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</si>
  <si>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</si>
  <si>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</si>
  <si>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</si>
  <si>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</si>
  <si>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</si>
  <si>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</si>
  <si>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</si>
  <si>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</si>
  <si>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</si>
  <si>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</si>
  <si>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</si>
  <si>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</si>
  <si>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</si>
  <si>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</si>
  <si>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</si>
  <si>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</si>
  <si>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</si>
  <si>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</si>
  <si>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</si>
  <si>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</si>
  <si>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</si>
  <si>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</si>
  <si>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</si>
  <si>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</si>
  <si>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</si>
  <si>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</si>
  <si>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</si>
  <si>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</si>
  <si>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</si>
  <si>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</si>
  <si>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</si>
  <si>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</si>
  <si>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</si>
  <si>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</si>
  <si>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</si>
  <si>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</si>
  <si>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</si>
  <si>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</si>
  <si>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</si>
  <si>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</si>
  <si>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</si>
  <si>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</si>
  <si>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</si>
  <si>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</si>
  <si>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</si>
  <si>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</si>
  <si>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</si>
  <si>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</si>
  <si>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</si>
  <si>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</si>
  <si>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</si>
  <si>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</si>
  <si>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</si>
  <si>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</si>
  <si>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</si>
  <si>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</si>
  <si>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</si>
  <si>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</si>
  <si>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</si>
  <si>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</si>
  <si>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</si>
  <si>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</si>
  <si>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</si>
  <si>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</si>
  <si>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</si>
  <si>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</si>
  <si>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</si>
  <si>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</si>
  <si>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</si>
  <si>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</si>
  <si>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</si>
  <si>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</si>
  <si>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</si>
  <si>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</si>
  <si>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</si>
  <si>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</si>
  <si>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</si>
  <si>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</si>
  <si>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</si>
  <si>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</si>
  <si>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</si>
  <si>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</si>
  <si>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</si>
  <si>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</si>
  <si>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</si>
  <si>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</si>
  <si>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</si>
  <si>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</si>
  <si>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</si>
  <si>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</si>
  <si>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</si>
  <si>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</si>
  <si>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</si>
  <si>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</si>
  <si>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</si>
  <si>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</si>
  <si>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</si>
  <si>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</si>
  <si>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</si>
  <si>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</si>
  <si>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</si>
  <si>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</si>
  <si>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</si>
  <si>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</si>
  <si>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</si>
  <si>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</si>
  <si>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</si>
  <si>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</si>
  <si>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</si>
  <si>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</si>
  <si>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</si>
  <si>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</si>
  <si>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</si>
  <si>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</si>
  <si>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</si>
  <si>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</si>
  <si>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</si>
  <si>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</si>
  <si>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</si>
  <si>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</si>
  <si>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</si>
  <si>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</si>
  <si>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</si>
  <si>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</si>
  <si>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</si>
  <si>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</si>
  <si>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</si>
  <si>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</si>
  <si>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</si>
  <si>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</si>
  <si>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</si>
  <si>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</si>
  <si>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</si>
  <si>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</si>
  <si>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</si>
  <si>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</si>
  <si>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</si>
  <si>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</si>
  <si>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</si>
  <si>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</si>
  <si>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</si>
  <si>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</si>
  <si>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</si>
  <si>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</si>
  <si>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</si>
  <si>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</si>
  <si>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</si>
  <si>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</si>
  <si>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</si>
  <si>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</si>
  <si>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</si>
  <si>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</si>
  <si>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</si>
  <si>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</si>
  <si>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</si>
  <si>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</si>
  <si>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</si>
  <si>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</si>
  <si>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</si>
  <si>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</si>
  <si>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</si>
  <si>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</si>
  <si>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</si>
  <si>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</si>
  <si>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</si>
  <si>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</si>
  <si>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</si>
  <si>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</si>
  <si>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</si>
  <si>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</si>
  <si>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</si>
  <si>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</si>
  <si>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</si>
  <si>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</si>
  <si>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</si>
  <si>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</si>
  <si>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</si>
  <si>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</si>
  <si>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</si>
  <si>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</si>
  <si>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</si>
  <si>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</si>
  <si>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</si>
  <si>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</si>
  <si>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</si>
  <si>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</si>
  <si>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</si>
  <si>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</si>
  <si>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</si>
  <si>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</si>
  <si>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</si>
  <si>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</si>
  <si>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</si>
  <si>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</si>
  <si>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</si>
  <si>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</si>
  <si>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</si>
  <si>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</si>
  <si>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</si>
  <si>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</si>
  <si>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</si>
  <si>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</si>
  <si>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</si>
  <si>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</si>
  <si>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</si>
  <si>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</si>
  <si>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</si>
  <si>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</si>
  <si>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</si>
  <si>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</si>
  <si>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</si>
  <si>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</si>
  <si>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</si>
  <si>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</si>
  <si>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</si>
  <si>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</si>
  <si>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</si>
  <si>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</si>
  <si>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</si>
  <si>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</si>
  <si>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</si>
  <si>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</si>
  <si>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</si>
  <si>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</si>
  <si>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</si>
  <si>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</si>
  <si>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</si>
  <si>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</si>
  <si>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</si>
  <si>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</si>
  <si>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</si>
  <si>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</si>
  <si>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</si>
  <si>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</si>
  <si>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</si>
  <si>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</si>
  <si>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</si>
  <si>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</si>
  <si>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</si>
  <si>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</si>
  <si>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</si>
  <si>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</si>
  <si>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</si>
  <si>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</si>
  <si>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</si>
  <si>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</si>
  <si>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</si>
  <si>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</si>
  <si>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</si>
  <si>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</si>
  <si>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</si>
  <si>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</si>
  <si>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</si>
  <si>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</si>
  <si>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</si>
  <si>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</si>
  <si>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</si>
  <si>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</si>
  <si>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</si>
  <si>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</si>
  <si>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</si>
  <si>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</si>
  <si>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</si>
  <si>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</si>
  <si>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</si>
  <si>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</si>
  <si>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</si>
  <si>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</si>
  <si>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</si>
  <si>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</si>
  <si>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</si>
  <si>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</si>
  <si>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</si>
  <si>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</si>
  <si>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</si>
  <si>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</si>
  <si>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</si>
  <si>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</si>
  <si>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</si>
  <si>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</si>
  <si>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</si>
  <si>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</si>
  <si>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</si>
  <si>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</si>
  <si>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</si>
  <si>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</si>
  <si>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</si>
  <si>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</si>
  <si>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</si>
  <si>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</si>
  <si>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</si>
  <si>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</si>
  <si>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</si>
  <si>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</si>
  <si>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</si>
  <si>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</si>
  <si>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</si>
  <si>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</si>
  <si>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</si>
  <si>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</si>
  <si>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</si>
  <si>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</si>
  <si>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</si>
  <si>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</si>
  <si>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</si>
  <si>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</si>
  <si>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</si>
  <si>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</si>
  <si>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</si>
  <si>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</si>
  <si>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</si>
  <si>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</si>
  <si>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</si>
  <si>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</si>
  <si>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</si>
  <si>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</si>
  <si>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</si>
  <si>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</si>
  <si>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</si>
  <si>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</si>
  <si>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</si>
  <si>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</si>
  <si>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</si>
  <si>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</si>
  <si>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</si>
  <si>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</si>
  <si>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</si>
  <si>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</si>
  <si>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</si>
  <si>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</si>
  <si>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</si>
  <si>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</si>
  <si>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</si>
  <si>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</si>
  <si>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</si>
  <si>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</si>
  <si>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</si>
  <si>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</si>
  <si>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</si>
  <si>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</si>
  <si>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</si>
  <si>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</si>
  <si>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</si>
  <si>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</si>
  <si>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</si>
  <si>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</si>
  <si>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</si>
  <si>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</si>
  <si>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</si>
  <si>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</si>
  <si>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</si>
  <si>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</si>
  <si>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</si>
  <si>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</si>
  <si>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</si>
  <si>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</si>
  <si>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</si>
  <si>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</si>
  <si>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</si>
  <si>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</si>
  <si>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</si>
  <si>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</si>
  <si>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</si>
  <si>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</si>
  <si>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</si>
  <si>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</si>
  <si>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</si>
  <si>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</si>
  <si>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</si>
  <si>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</si>
  <si>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</si>
  <si>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</si>
  <si>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</si>
  <si>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</si>
  <si>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</si>
  <si>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</si>
  <si>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</si>
  <si>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</si>
  <si>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</si>
  <si>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</si>
  <si>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</si>
  <si>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</si>
  <si>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</si>
  <si>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</si>
  <si>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</si>
  <si>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</si>
  <si>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</si>
  <si>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</si>
  <si>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</si>
  <si>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</si>
  <si>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</si>
  <si>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</si>
  <si>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</si>
  <si>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</si>
  <si>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</si>
  <si>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</si>
  <si>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</si>
  <si>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</si>
  <si>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</si>
  <si>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</si>
  <si>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</si>
  <si>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</si>
  <si>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</si>
  <si>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</si>
  <si>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</si>
  <si>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</si>
  <si>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</si>
  <si>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</si>
  <si>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</si>
  <si>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</si>
  <si>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</si>
  <si>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</si>
  <si>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</si>
  <si>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</si>
  <si>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</si>
  <si>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</si>
  <si>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</si>
  <si>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</si>
  <si>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</si>
  <si>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</si>
  <si>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</si>
  <si>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</si>
  <si>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</si>
  <si>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</si>
  <si>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</si>
  <si>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</si>
  <si>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</si>
  <si>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</si>
  <si>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</si>
  <si>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</si>
  <si>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</si>
  <si>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</si>
  <si>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</si>
  <si>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</si>
  <si>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</si>
  <si>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</si>
  <si>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</si>
  <si>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</si>
  <si>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</si>
  <si>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</si>
  <si>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</si>
  <si>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</si>
  <si>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</si>
  <si>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</si>
  <si>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</si>
  <si>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</si>
  <si>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</si>
  <si>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</si>
  <si>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</si>
  <si>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</si>
  <si>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</si>
  <si>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</si>
  <si>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</si>
  <si>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</si>
  <si>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</si>
  <si>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</si>
  <si>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</si>
  <si>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</si>
  <si>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</si>
  <si>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</si>
  <si>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</si>
  <si>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</si>
  <si>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</si>
  <si>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</si>
  <si>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</si>
  <si>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</si>
  <si>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</si>
  <si>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</si>
  <si>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</si>
  <si>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</si>
  <si>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</si>
  <si>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</si>
  <si>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</si>
  <si>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</si>
  <si>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</si>
  <si>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</si>
  <si>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</si>
  <si>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</si>
  <si>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</si>
  <si>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</si>
  <si>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</si>
  <si>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</si>
  <si>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</si>
  <si>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</si>
  <si>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</si>
  <si>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</si>
  <si>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</si>
  <si>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</si>
  <si>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</si>
  <si>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</si>
  <si>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</si>
  <si>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</si>
  <si>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</si>
  <si>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</si>
  <si>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</si>
  <si>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</si>
  <si>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</si>
  <si>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</si>
  <si>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</si>
  <si>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</si>
  <si>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</si>
  <si>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</si>
  <si>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</si>
  <si>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</si>
  <si>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</si>
  <si>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</si>
  <si>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</si>
  <si>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</si>
  <si>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</si>
  <si>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</si>
  <si>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</si>
  <si>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</si>
  <si>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</si>
  <si>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</si>
  <si>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</si>
  <si>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</si>
  <si>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</si>
  <si>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</si>
  <si>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</si>
  <si>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</si>
  <si>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</si>
  <si>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</si>
  <si>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</si>
  <si>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</si>
  <si>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</si>
  <si>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</si>
  <si>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</si>
  <si>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</si>
  <si>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</si>
  <si>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</si>
  <si>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</si>
  <si>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</si>
  <si>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</si>
  <si>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</si>
  <si>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</si>
  <si>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</si>
  <si>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</si>
  <si>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</si>
  <si>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</si>
  <si>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</si>
  <si>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</si>
  <si>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</si>
  <si>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</si>
  <si>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</si>
  <si>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</si>
  <si>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</si>
  <si>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</si>
  <si>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</si>
  <si>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</si>
  <si>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</si>
  <si>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</si>
  <si>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</si>
  <si>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</si>
  <si>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</si>
  <si>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</si>
  <si>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</si>
  <si>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</si>
  <si>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</si>
  <si>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</si>
  <si>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</si>
  <si>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</si>
  <si>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</si>
  <si>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</si>
  <si>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</si>
  <si>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</si>
  <si>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</si>
  <si>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</si>
  <si>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</si>
  <si>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</si>
  <si>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</si>
  <si>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</si>
  <si>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</si>
  <si>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</si>
  <si>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</si>
  <si>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</si>
  <si>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</si>
  <si>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</si>
  <si>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</si>
  <si>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</si>
  <si>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</si>
  <si>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</si>
  <si>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</si>
  <si>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</si>
  <si>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</si>
  <si>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</si>
  <si>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</si>
  <si>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</si>
  <si>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</si>
  <si>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</si>
  <si>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</si>
  <si>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</si>
  <si>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</si>
  <si>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</si>
  <si>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</si>
  <si>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</si>
  <si>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</si>
  <si>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</si>
  <si>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</si>
  <si>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</si>
  <si>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</si>
  <si>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</si>
  <si>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</si>
  <si>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</si>
  <si>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</si>
  <si>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</si>
  <si>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</si>
  <si>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</si>
  <si>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</si>
  <si>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</si>
  <si>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</si>
  <si>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</si>
  <si>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</si>
  <si>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</si>
  <si>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</si>
  <si>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</si>
  <si>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</si>
  <si>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</si>
  <si>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</si>
  <si>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</si>
  <si>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</si>
  <si>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</si>
  <si>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</si>
  <si>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</si>
  <si>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</si>
  <si>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</si>
  <si>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</si>
  <si>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</si>
  <si>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</si>
  <si>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</si>
  <si>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</si>
  <si>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</si>
  <si>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</si>
  <si>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</si>
  <si>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</si>
  <si>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</si>
  <si>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</si>
  <si>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</si>
  <si>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</si>
  <si>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</si>
  <si>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</si>
  <si>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</si>
  <si>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</si>
  <si>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</si>
  <si>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</si>
  <si>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</si>
  <si>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</si>
  <si>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</si>
  <si>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</si>
  <si>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</si>
  <si>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</si>
  <si>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</si>
  <si>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</si>
  <si>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</si>
  <si>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</si>
  <si>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</si>
  <si>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</si>
  <si>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</si>
  <si>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</si>
  <si>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</si>
  <si>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</si>
  <si>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</si>
  <si>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</si>
  <si>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</si>
  <si>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</si>
  <si>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</si>
  <si>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</si>
  <si>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</si>
  <si>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</si>
  <si>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</si>
  <si>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</si>
  <si>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</si>
  <si>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</si>
  <si>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</si>
  <si>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</si>
  <si>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</si>
  <si>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</si>
  <si>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</si>
  <si>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</si>
  <si>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</si>
  <si>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</si>
  <si>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</si>
  <si>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</si>
  <si>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</si>
  <si>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</si>
  <si>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</si>
  <si>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</si>
  <si>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</si>
  <si>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</si>
  <si>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</si>
  <si>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</si>
  <si>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</si>
  <si>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</si>
  <si>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</si>
  <si>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</si>
  <si>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</si>
  <si>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</si>
  <si>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</si>
  <si>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</si>
  <si>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</si>
  <si>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</si>
  <si>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</si>
  <si>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</si>
  <si>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</si>
  <si>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</si>
  <si>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</si>
  <si>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</si>
  <si>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</si>
  <si>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</si>
  <si>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</si>
  <si>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</si>
  <si>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</si>
  <si>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</si>
  <si>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</si>
  <si>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</si>
  <si>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</si>
  <si>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</si>
  <si>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</si>
  <si>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</si>
  <si>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</si>
  <si>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</si>
  <si>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</si>
  <si>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</si>
  <si>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</si>
  <si>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</si>
  <si>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</si>
  <si>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</si>
  <si>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</si>
  <si>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</si>
  <si>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</si>
  <si>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</si>
  <si>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</si>
  <si>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</si>
  <si>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</si>
  <si>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</si>
  <si>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</si>
  <si>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</si>
  <si>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</si>
  <si>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</si>
  <si>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</si>
  <si>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</si>
  <si>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</si>
  <si>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</si>
  <si>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</si>
  <si>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</si>
  <si>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</si>
  <si>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</si>
  <si>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</si>
  <si>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</si>
  <si>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</si>
  <si>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</si>
  <si>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</si>
  <si>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</si>
  <si>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</si>
  <si>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</si>
  <si>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</si>
  <si>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</si>
  <si>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</si>
  <si>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</si>
  <si>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</si>
  <si>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</si>
  <si>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</si>
  <si>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</si>
  <si>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</si>
  <si>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</si>
  <si>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</si>
  <si>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</si>
  <si>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</si>
  <si>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</si>
  <si>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</si>
  <si>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</si>
  <si>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</si>
  <si>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</si>
  <si>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</si>
  <si>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</si>
  <si>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</si>
  <si>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</si>
  <si>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</si>
  <si>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</si>
  <si>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</si>
  <si>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</si>
  <si>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</si>
  <si>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</si>
  <si>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</si>
  <si>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</si>
  <si>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</si>
  <si>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</si>
  <si>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</si>
  <si>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</si>
  <si>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</si>
  <si>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</si>
  <si>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</si>
  <si>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</si>
  <si>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</si>
  <si>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</si>
  <si>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</si>
  <si>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</si>
  <si>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</si>
  <si>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</si>
  <si>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</si>
  <si>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</si>
  <si>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</si>
  <si>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</si>
  <si>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</si>
  <si>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</si>
  <si>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</si>
  <si>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</si>
  <si>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</si>
  <si>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</si>
  <si>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</si>
  <si>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</si>
  <si>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</si>
  <si>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</si>
  <si>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</si>
  <si>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</si>
  <si>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</si>
  <si>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</si>
  <si>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</si>
  <si>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</si>
  <si>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</si>
  <si>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</si>
  <si>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</si>
  <si>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</si>
  <si>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</si>
  <si>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</si>
  <si>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</si>
  <si>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</si>
  <si>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</si>
  <si>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</si>
  <si>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</si>
  <si>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</si>
  <si>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</si>
  <si>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</si>
  <si>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</si>
  <si>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</si>
  <si>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</si>
  <si>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</si>
  <si>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</si>
  <si>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</si>
  <si>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</si>
  <si>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</si>
  <si>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</si>
  <si>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</si>
  <si>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</si>
  <si>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</si>
  <si>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</si>
  <si>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</si>
  <si>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</si>
  <si>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</si>
  <si>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</si>
  <si>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</si>
  <si>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</si>
  <si>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</si>
  <si>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</si>
  <si>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</si>
  <si>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</si>
  <si>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</si>
  <si>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</si>
  <si>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</si>
  <si>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"ЕНЕМОНА"АД, КОЗЛОДУЙ</t>
  </si>
  <si>
    <t xml:space="preserve">(Преиздаден, отменящ консолидиран финансов отчет от 27 април 2012) </t>
  </si>
  <si>
    <t>01.01.2012-31.12.2012</t>
  </si>
  <si>
    <t>Дата на съставяне: 28.02.2013 г.</t>
  </si>
  <si>
    <t xml:space="preserve">Дата на съставяне:        28.02.2013 г.                           </t>
  </si>
  <si>
    <t xml:space="preserve">Дата  на съставяне: 28.02.2013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</si>
</sst>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zaharieva\AppData\Local\Microsoft\Windows\Temporary%20Internet%20Files\Content.Outlook\6BWRL0PD\Consolidation_31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"/>
      <sheetName val="Засечки"/>
      <sheetName val="A&amp;Lbalans"/>
      <sheetName val="SOFP (2)"/>
      <sheetName val="Issues"/>
      <sheetName val="SOCE_KFN"/>
      <sheetName val="SOCI_KFN"/>
      <sheetName val="SOFP_KFN"/>
      <sheetName val="SOFP"/>
      <sheetName val="SOCI"/>
      <sheetName val="SOCI_30.09.2011"/>
      <sheetName val="equity"/>
      <sheetName val="2012 consol_journals"/>
      <sheetName val="2011consol_journals"/>
      <sheetName val="PY consol journals"/>
      <sheetName val="малцинствено участие"/>
      <sheetName val="eliminations SOFP"/>
      <sheetName val="eliminations segment"/>
      <sheetName val="eliminations SOCI"/>
      <sheetName val="Equity movem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7"/>
      <sheetName val="21"/>
      <sheetName val="22"/>
      <sheetName val="RP"/>
      <sheetName val="23"/>
      <sheetName val="RP2011"/>
    </sheetNames>
    <sheetDataSet>
      <sheetData sheetId="8">
        <row r="56">
          <cell r="Y56">
            <v>5779</v>
          </cell>
        </row>
        <row r="59">
          <cell r="Y59">
            <v>0</v>
          </cell>
        </row>
        <row r="60">
          <cell r="Y60">
            <v>394</v>
          </cell>
        </row>
      </sheetData>
      <sheetData sheetId="38">
        <row r="6">
          <cell r="S6">
            <v>1805</v>
          </cell>
        </row>
      </sheetData>
      <sheetData sheetId="41">
        <row r="4">
          <cell r="S4">
            <v>8760.13217</v>
          </cell>
        </row>
        <row r="6">
          <cell r="S6">
            <v>2066.55799</v>
          </cell>
        </row>
        <row r="7">
          <cell r="S7">
            <v>1847.51801</v>
          </cell>
        </row>
        <row r="8">
          <cell r="S8">
            <v>1324.9384</v>
          </cell>
        </row>
        <row r="9">
          <cell r="S9">
            <v>405.65518999999995</v>
          </cell>
        </row>
        <row r="10">
          <cell r="S10">
            <v>3061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tabSelected="1" workbookViewId="0" topLeftCell="A1">
      <selection activeCell="G11" sqref="G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30">
      <c r="A2" s="215" t="s">
        <v>864</v>
      </c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/>
    </row>
    <row r="4" spans="1:8" ht="15">
      <c r="A4" s="578" t="s">
        <v>859</v>
      </c>
      <c r="B4" s="584"/>
      <c r="C4" s="584"/>
      <c r="D4" s="584"/>
      <c r="E4" s="504" t="s">
        <v>862</v>
      </c>
      <c r="F4" s="580" t="s">
        <v>3</v>
      </c>
      <c r="G4" s="581"/>
      <c r="H4" s="461" t="s">
        <v>858</v>
      </c>
    </row>
    <row r="5" spans="1:8" ht="15">
      <c r="A5" s="578" t="s">
        <v>4</v>
      </c>
      <c r="B5" s="579"/>
      <c r="C5" s="579"/>
      <c r="D5" s="579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6158</v>
      </c>
      <c r="D11" s="151">
        <v>6289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151">
        <v>24427</v>
      </c>
      <c r="D12" s="151">
        <v>24756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151">
        <v>2434</v>
      </c>
      <c r="D13" s="151">
        <v>5566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5361</v>
      </c>
      <c r="D15" s="151">
        <v>6381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6354</v>
      </c>
      <c r="D17" s="151">
        <v>6361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1075</v>
      </c>
      <c r="D18" s="151">
        <v>1696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45809</v>
      </c>
      <c r="D19" s="155">
        <f>SUM(D11:D18)</f>
        <v>51049</v>
      </c>
      <c r="E19" s="237" t="s">
        <v>52</v>
      </c>
      <c r="F19" s="242" t="s">
        <v>53</v>
      </c>
      <c r="G19" s="152">
        <v>8739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168</v>
      </c>
      <c r="D20" s="151">
        <v>534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39226</v>
      </c>
      <c r="H21" s="156">
        <f>SUM(H22:H24)</f>
        <v>39190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38090+36</f>
        <v>38126</v>
      </c>
      <c r="H22" s="152">
        <v>38090</v>
      </c>
    </row>
    <row r="23" spans="1:13" ht="15">
      <c r="A23" s="235" t="s">
        <v>65</v>
      </c>
      <c r="B23" s="241" t="s">
        <v>66</v>
      </c>
      <c r="C23" s="151">
        <v>2231</v>
      </c>
      <c r="D23" s="151">
        <v>2235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55</v>
      </c>
      <c r="D24" s="151">
        <v>75</v>
      </c>
      <c r="E24" s="237" t="s">
        <v>71</v>
      </c>
      <c r="F24" s="242" t="s">
        <v>72</v>
      </c>
      <c r="G24" s="152">
        <v>1100</v>
      </c>
      <c r="H24" s="152">
        <v>1100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47965</v>
      </c>
      <c r="H25" s="154">
        <f>H19+H20+H21</f>
        <v>75452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>
        <v>5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2286</v>
      </c>
      <c r="D27" s="155">
        <f>SUM(D23:D26)</f>
        <v>2315</v>
      </c>
      <c r="E27" s="253" t="s">
        <v>82</v>
      </c>
      <c r="F27" s="242" t="s">
        <v>83</v>
      </c>
      <c r="G27" s="154">
        <f>SUM(G28:G30)</f>
        <v>-5069</v>
      </c>
      <c r="H27" s="154">
        <f>SUM(H28:H30)</f>
        <v>-2336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-5069</v>
      </c>
      <c r="H29" s="316">
        <v>-2336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21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/>
      <c r="H32" s="316">
        <v>-30346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-5048</v>
      </c>
      <c r="H33" s="154">
        <f>H27+H31+H32</f>
        <v>-32682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55954</v>
      </c>
      <c r="H36" s="154">
        <f>H25+H17+H33</f>
        <v>55807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1898</v>
      </c>
      <c r="D39" s="159">
        <f>D40+D41+D43</f>
        <v>1890</v>
      </c>
      <c r="E39" s="445" t="s">
        <v>117</v>
      </c>
      <c r="F39" s="261" t="s">
        <v>118</v>
      </c>
      <c r="G39" s="158">
        <v>2099</v>
      </c>
      <c r="H39" s="158">
        <v>2110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1898</v>
      </c>
      <c r="D43" s="151">
        <v>1890</v>
      </c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29099</v>
      </c>
      <c r="H44" s="152">
        <v>13633</v>
      </c>
    </row>
    <row r="45" spans="1:15" ht="15">
      <c r="A45" s="235" t="s">
        <v>135</v>
      </c>
      <c r="B45" s="249" t="s">
        <v>136</v>
      </c>
      <c r="C45" s="155">
        <f>C34+C39+C44</f>
        <v>1902</v>
      </c>
      <c r="D45" s="155">
        <f>D34+D39+D44</f>
        <v>1894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489</v>
      </c>
      <c r="D48" s="151">
        <v>1087</v>
      </c>
      <c r="E48" s="237" t="s">
        <v>148</v>
      </c>
      <c r="F48" s="242" t="s">
        <v>149</v>
      </c>
      <c r="G48" s="152">
        <v>3715</v>
      </c>
      <c r="H48" s="152">
        <v>5147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32814</v>
      </c>
      <c r="H49" s="154">
        <f>SUM(H43:H48)</f>
        <v>18780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28305</v>
      </c>
      <c r="D50" s="151">
        <v>27784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28794</v>
      </c>
      <c r="D51" s="155">
        <f>SUM(D47:D50)</f>
        <v>28871</v>
      </c>
      <c r="E51" s="251" t="s">
        <v>156</v>
      </c>
      <c r="F51" s="245" t="s">
        <v>157</v>
      </c>
      <c r="G51" s="152">
        <v>82</v>
      </c>
      <c r="H51" s="152">
        <v>108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69</v>
      </c>
      <c r="H53" s="152">
        <v>69</v>
      </c>
    </row>
    <row r="54" spans="1:8" ht="15">
      <c r="A54" s="235" t="s">
        <v>165</v>
      </c>
      <c r="B54" s="249" t="s">
        <v>166</v>
      </c>
      <c r="C54" s="151">
        <v>2578</v>
      </c>
      <c r="D54" s="151">
        <v>2667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83650</v>
      </c>
      <c r="D55" s="155">
        <f>D19+D20+D21+D27+D32+D45+D51+D53+D54</f>
        <v>89443</v>
      </c>
      <c r="E55" s="237" t="s">
        <v>171</v>
      </c>
      <c r="F55" s="261" t="s">
        <v>172</v>
      </c>
      <c r="G55" s="154">
        <f>G49+G51+G52+G53+G54</f>
        <v>32965</v>
      </c>
      <c r="H55" s="154">
        <f>H49+H51+H52+H53+H54</f>
        <v>18957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6806</v>
      </c>
      <c r="D58" s="151">
        <v>4262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77319</v>
      </c>
      <c r="H59" s="152">
        <v>60557</v>
      </c>
      <c r="M59" s="157"/>
    </row>
    <row r="60" spans="1:8" ht="15">
      <c r="A60" s="235" t="s">
        <v>182</v>
      </c>
      <c r="B60" s="241" t="s">
        <v>183</v>
      </c>
      <c r="C60" s="151">
        <v>11</v>
      </c>
      <c r="D60" s="151">
        <v>21</v>
      </c>
      <c r="E60" s="237" t="s">
        <v>184</v>
      </c>
      <c r="F60" s="242" t="s">
        <v>185</v>
      </c>
      <c r="G60" s="152">
        <v>987</v>
      </c>
      <c r="H60" s="152">
        <v>1011</v>
      </c>
    </row>
    <row r="61" spans="1:18" ht="15">
      <c r="A61" s="235" t="s">
        <v>186</v>
      </c>
      <c r="B61" s="244" t="s">
        <v>187</v>
      </c>
      <c r="C61" s="151">
        <v>614</v>
      </c>
      <c r="D61" s="151">
        <v>391</v>
      </c>
      <c r="E61" s="243" t="s">
        <v>188</v>
      </c>
      <c r="F61" s="272" t="s">
        <v>189</v>
      </c>
      <c r="G61" s="154">
        <f>SUM(G62:G68)</f>
        <v>19922.24377</v>
      </c>
      <c r="H61" s="154">
        <f>SUM(H62:H68)</f>
        <v>47289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>
        <v>0</v>
      </c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f>'[1]19'!S6</f>
        <v>1805</v>
      </c>
      <c r="H63" s="152">
        <v>10557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7431</v>
      </c>
      <c r="D64" s="155">
        <f>SUM(D58:D63)</f>
        <v>4674</v>
      </c>
      <c r="E64" s="237" t="s">
        <v>199</v>
      </c>
      <c r="F64" s="242" t="s">
        <v>200</v>
      </c>
      <c r="G64" s="152">
        <f>'[1]21'!S4</f>
        <v>8760.13217</v>
      </c>
      <c r="H64" s="152">
        <v>28871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'[1]SOFP'!Y56</f>
        <v>5779</v>
      </c>
      <c r="H65" s="152">
        <v>5204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f>'[1]21'!S7</f>
        <v>1847.51801</v>
      </c>
      <c r="H66" s="152">
        <v>945</v>
      </c>
    </row>
    <row r="67" spans="1:8" ht="15">
      <c r="A67" s="235" t="s">
        <v>206</v>
      </c>
      <c r="B67" s="241" t="s">
        <v>207</v>
      </c>
      <c r="C67" s="151">
        <v>2</v>
      </c>
      <c r="D67" s="151">
        <v>1</v>
      </c>
      <c r="E67" s="237" t="s">
        <v>208</v>
      </c>
      <c r="F67" s="242" t="s">
        <v>209</v>
      </c>
      <c r="G67" s="152">
        <f>'[1]21'!S8</f>
        <v>1324.9384</v>
      </c>
      <c r="H67" s="152">
        <v>356</v>
      </c>
    </row>
    <row r="68" spans="1:8" ht="15">
      <c r="A68" s="235" t="s">
        <v>210</v>
      </c>
      <c r="B68" s="241" t="s">
        <v>211</v>
      </c>
      <c r="C68" s="151">
        <f>27402-5936+7499+530+7504+1309+30380</f>
        <v>68688</v>
      </c>
      <c r="D68" s="151">
        <f>28291+5979-5941+22153+6497+1224</f>
        <v>58203</v>
      </c>
      <c r="E68" s="237" t="s">
        <v>212</v>
      </c>
      <c r="F68" s="242" t="s">
        <v>213</v>
      </c>
      <c r="G68" s="152">
        <f>'[1]21'!S9+'[1]SOFP'!Y59</f>
        <v>405.65518999999995</v>
      </c>
      <c r="H68" s="152">
        <v>1356</v>
      </c>
    </row>
    <row r="69" spans="1:8" ht="15">
      <c r="A69" s="235" t="s">
        <v>214</v>
      </c>
      <c r="B69" s="241" t="s">
        <v>215</v>
      </c>
      <c r="C69" s="151">
        <v>13119</v>
      </c>
      <c r="D69" s="151">
        <v>9268</v>
      </c>
      <c r="E69" s="251" t="s">
        <v>77</v>
      </c>
      <c r="F69" s="242" t="s">
        <v>216</v>
      </c>
      <c r="G69" s="152">
        <f>SUM('[1]21'!S6,'[1]21'!S10)-2</f>
        <v>5125.557989999999</v>
      </c>
      <c r="H69" s="152">
        <v>4269</v>
      </c>
    </row>
    <row r="70" spans="1:8" ht="15">
      <c r="A70" s="235" t="s">
        <v>217</v>
      </c>
      <c r="B70" s="241" t="s">
        <v>218</v>
      </c>
      <c r="C70" s="151">
        <v>11397</v>
      </c>
      <c r="D70" s="151">
        <v>11590</v>
      </c>
      <c r="E70" s="237" t="s">
        <v>219</v>
      </c>
      <c r="F70" s="242" t="s">
        <v>220</v>
      </c>
      <c r="G70" s="152">
        <f>'[1]SOFP'!Y60</f>
        <v>394</v>
      </c>
      <c r="H70" s="152">
        <v>378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103747.80176</v>
      </c>
      <c r="H71" s="161">
        <f>H59+H60+H61+H69+H70</f>
        <v>113504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2234+116+3166</f>
        <v>5516</v>
      </c>
      <c r="D74" s="151">
        <f>225+3391+1845</f>
        <v>5461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98722</v>
      </c>
      <c r="D75" s="155">
        <f>SUM(D67:D74)</f>
        <v>84523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103747.80176</v>
      </c>
      <c r="H79" s="162">
        <f>H71+H74+H75+H76</f>
        <v>113504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496</v>
      </c>
      <c r="D87" s="151">
        <v>889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4320</v>
      </c>
      <c r="D88" s="151">
        <v>10272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147</v>
      </c>
      <c r="D89" s="151">
        <v>577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4963</v>
      </c>
      <c r="D91" s="155">
        <f>SUM(D87:D90)</f>
        <v>11738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111116</v>
      </c>
      <c r="D93" s="155">
        <f>D64+D75+D84+D91+D92</f>
        <v>100935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194766</v>
      </c>
      <c r="D94" s="164">
        <f>D93+D55</f>
        <v>190378</v>
      </c>
      <c r="E94" s="449" t="s">
        <v>269</v>
      </c>
      <c r="F94" s="289" t="s">
        <v>270</v>
      </c>
      <c r="G94" s="165">
        <f>G36+G39+G55+G79</f>
        <v>194765.80176</v>
      </c>
      <c r="H94" s="165">
        <f>H36+H39+H55+H79</f>
        <v>190378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0.1982399999978952</v>
      </c>
      <c r="H96" s="576">
        <f>D94-H94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2" t="s">
        <v>272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851</v>
      </c>
      <c r="D100" s="583"/>
      <c r="E100" s="583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28">
      <selection activeCell="G9" sqref="G9:H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ИКОНОМИЧЕСКА ГРУПА "ЕНЕМОНА"АД, КОЗЛОДУЙ</v>
      </c>
      <c r="C2" s="587"/>
      <c r="D2" s="587"/>
      <c r="E2" s="587"/>
      <c r="F2" s="589" t="s">
        <v>2</v>
      </c>
      <c r="G2" s="589"/>
      <c r="H2" s="526">
        <f>'справка №1-БАЛАНС'!H3</f>
        <v>0</v>
      </c>
    </row>
    <row r="3" spans="1:8" ht="15">
      <c r="A3" s="467" t="s">
        <v>274</v>
      </c>
      <c r="B3" s="587" t="str">
        <f>'справка №1-БАЛАНС'!E4</f>
        <v> 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88" t="str">
        <f>'справка №1-БАЛАНС'!E5</f>
        <v>01.01.2012-31.12.2012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16692</v>
      </c>
      <c r="D9" s="46">
        <v>37715</v>
      </c>
      <c r="E9" s="298" t="s">
        <v>284</v>
      </c>
      <c r="F9" s="549" t="s">
        <v>285</v>
      </c>
      <c r="G9" s="550">
        <v>70987</v>
      </c>
      <c r="H9" s="550">
        <v>85149</v>
      </c>
    </row>
    <row r="10" spans="1:8" ht="12">
      <c r="A10" s="298" t="s">
        <v>286</v>
      </c>
      <c r="B10" s="299" t="s">
        <v>287</v>
      </c>
      <c r="C10" s="46">
        <v>20159</v>
      </c>
      <c r="D10" s="46">
        <v>24169</v>
      </c>
      <c r="E10" s="298" t="s">
        <v>288</v>
      </c>
      <c r="F10" s="549" t="s">
        <v>289</v>
      </c>
      <c r="G10" s="550">
        <v>62753</v>
      </c>
      <c r="H10" s="550">
        <v>90730</v>
      </c>
    </row>
    <row r="11" spans="1:8" ht="12">
      <c r="A11" s="298" t="s">
        <v>290</v>
      </c>
      <c r="B11" s="299" t="s">
        <v>291</v>
      </c>
      <c r="C11" s="46">
        <v>2386</v>
      </c>
      <c r="D11" s="46">
        <v>3177</v>
      </c>
      <c r="E11" s="300" t="s">
        <v>292</v>
      </c>
      <c r="F11" s="549" t="s">
        <v>293</v>
      </c>
      <c r="G11" s="550">
        <v>346</v>
      </c>
      <c r="H11" s="550">
        <v>372</v>
      </c>
    </row>
    <row r="12" spans="1:8" ht="12">
      <c r="A12" s="298" t="s">
        <v>294</v>
      </c>
      <c r="B12" s="299" t="s">
        <v>295</v>
      </c>
      <c r="C12" s="46">
        <v>25898</v>
      </c>
      <c r="D12" s="46">
        <v>24886</v>
      </c>
      <c r="E12" s="300" t="s">
        <v>77</v>
      </c>
      <c r="F12" s="549" t="s">
        <v>296</v>
      </c>
      <c r="G12" s="550">
        <f>239+5</f>
        <v>244</v>
      </c>
      <c r="H12" s="550">
        <v>4</v>
      </c>
    </row>
    <row r="13" spans="1:18" ht="12">
      <c r="A13" s="298" t="s">
        <v>297</v>
      </c>
      <c r="B13" s="299" t="s">
        <v>298</v>
      </c>
      <c r="C13" s="46">
        <v>3323</v>
      </c>
      <c r="D13" s="46">
        <v>3473</v>
      </c>
      <c r="E13" s="301" t="s">
        <v>50</v>
      </c>
      <c r="F13" s="551" t="s">
        <v>299</v>
      </c>
      <c r="G13" s="548">
        <f>SUM(G9:G12)</f>
        <v>134330</v>
      </c>
      <c r="H13" s="548">
        <f>SUM(H9:H12)</f>
        <v>176255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60043</v>
      </c>
      <c r="D14" s="46">
        <v>85408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-222</v>
      </c>
      <c r="D15" s="47">
        <v>-296</v>
      </c>
      <c r="E15" s="296" t="s">
        <v>304</v>
      </c>
      <c r="F15" s="554" t="s">
        <v>305</v>
      </c>
      <c r="G15" s="550">
        <v>106</v>
      </c>
      <c r="H15" s="550">
        <v>111</v>
      </c>
    </row>
    <row r="16" spans="1:8" ht="12">
      <c r="A16" s="298" t="s">
        <v>306</v>
      </c>
      <c r="B16" s="299" t="s">
        <v>307</v>
      </c>
      <c r="C16" s="47">
        <f>140+G15+4925</f>
        <v>5171</v>
      </c>
      <c r="D16" s="47">
        <v>26670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133450</v>
      </c>
      <c r="D19" s="49">
        <f>SUM(D9:D15)+D16</f>
        <v>205202</v>
      </c>
      <c r="E19" s="304" t="s">
        <v>316</v>
      </c>
      <c r="F19" s="552" t="s">
        <v>317</v>
      </c>
      <c r="G19" s="550">
        <v>5650</v>
      </c>
      <c r="H19" s="550">
        <v>3827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72</v>
      </c>
      <c r="H20" s="550">
        <v>126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3823</v>
      </c>
      <c r="D22" s="46">
        <v>5979</v>
      </c>
      <c r="E22" s="304" t="s">
        <v>325</v>
      </c>
      <c r="F22" s="552" t="s">
        <v>326</v>
      </c>
      <c r="G22" s="550">
        <v>17</v>
      </c>
      <c r="H22" s="550">
        <v>27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773</v>
      </c>
      <c r="H23" s="550">
        <v>349</v>
      </c>
    </row>
    <row r="24" spans="1:18" ht="12">
      <c r="A24" s="298" t="s">
        <v>331</v>
      </c>
      <c r="B24" s="305" t="s">
        <v>332</v>
      </c>
      <c r="C24" s="46">
        <v>59</v>
      </c>
      <c r="D24" s="46">
        <v>75</v>
      </c>
      <c r="E24" s="301" t="s">
        <v>102</v>
      </c>
      <c r="F24" s="554" t="s">
        <v>333</v>
      </c>
      <c r="G24" s="548">
        <f>SUM(G19:G23)</f>
        <v>6512</v>
      </c>
      <c r="H24" s="548">
        <f>SUM(H19:H23)</f>
        <v>4329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3605</v>
      </c>
      <c r="D25" s="46">
        <v>939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7487</v>
      </c>
      <c r="D26" s="49">
        <f>SUM(D22:D25)</f>
        <v>6993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140937</v>
      </c>
      <c r="D28" s="50">
        <f>D26+D19</f>
        <v>212195</v>
      </c>
      <c r="E28" s="127" t="s">
        <v>338</v>
      </c>
      <c r="F28" s="554" t="s">
        <v>339</v>
      </c>
      <c r="G28" s="548">
        <f>G13+G15+G24</f>
        <v>140948</v>
      </c>
      <c r="H28" s="548">
        <f>H13+H15+H24</f>
        <v>180695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31500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140937</v>
      </c>
      <c r="D33" s="49">
        <f>D28+D31+D32</f>
        <v>212195</v>
      </c>
      <c r="E33" s="127" t="s">
        <v>352</v>
      </c>
      <c r="F33" s="554" t="s">
        <v>353</v>
      </c>
      <c r="G33" s="53">
        <f>G32+G31+G28</f>
        <v>140948</v>
      </c>
      <c r="H33" s="53">
        <f>H32+H31+H28</f>
        <v>180695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31500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20</v>
      </c>
      <c r="D35" s="49">
        <f>D36+D37+D38</f>
        <v>-724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20</v>
      </c>
      <c r="D36" s="46">
        <v>623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-1347</v>
      </c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9</v>
      </c>
      <c r="H39" s="558">
        <f>IF(H34&gt;0,IF(D35+H34&lt;0,0,D35+H34),IF(D34-D35&lt;0,D35-D34,0))</f>
        <v>30776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50">
        <v>30</v>
      </c>
      <c r="H40" s="550">
        <v>430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30346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140957</v>
      </c>
      <c r="D42" s="53">
        <f>D33+D35+D39</f>
        <v>211471</v>
      </c>
      <c r="E42" s="128" t="s">
        <v>379</v>
      </c>
      <c r="F42" s="129" t="s">
        <v>380</v>
      </c>
      <c r="G42" s="53">
        <f>G39+G33</f>
        <v>140957</v>
      </c>
      <c r="H42" s="53">
        <f>H39+H33</f>
        <v>211471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>
        <v>41333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6"/>
      <c r="E50" s="586"/>
      <c r="F50" s="586"/>
      <c r="G50" s="586"/>
      <c r="H50" s="586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A16" sqref="A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"ЕНЕМОНА"АД, КОЗЛОДУЙ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01.01.2012-31.12.2012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151239</v>
      </c>
      <c r="D10" s="54">
        <v>204940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-155689</v>
      </c>
      <c r="D11" s="54">
        <v>-167762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-32095</v>
      </c>
      <c r="D13" s="54">
        <v>-32361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-1277</v>
      </c>
      <c r="D14" s="54">
        <v>-117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-267</v>
      </c>
      <c r="D15" s="54">
        <v>-784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-2102</v>
      </c>
      <c r="D19" s="54">
        <v>-3462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-40191</v>
      </c>
      <c r="D20" s="55">
        <f>SUM(D10:D19)</f>
        <v>454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-383</v>
      </c>
      <c r="D22" s="54">
        <v>-536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381</v>
      </c>
      <c r="D23" s="54">
        <v>50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-7423</v>
      </c>
      <c r="D24" s="54">
        <v>-15466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10869</v>
      </c>
      <c r="D25" s="54">
        <v>12316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-26</v>
      </c>
      <c r="D28" s="54">
        <v>10338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72</v>
      </c>
      <c r="D29" s="54">
        <v>125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7744</v>
      </c>
      <c r="D31" s="54">
        <v>5347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11234</v>
      </c>
      <c r="D32" s="55">
        <f>SUM(D22:D31)</f>
        <v>12174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23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117095</v>
      </c>
      <c r="D36" s="54">
        <v>57243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-88789</v>
      </c>
      <c r="D37" s="54">
        <v>-58110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-967</v>
      </c>
      <c r="D38" s="54">
        <v>-1226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-5247</v>
      </c>
      <c r="D39" s="54">
        <v>-5135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-885</v>
      </c>
      <c r="E40" s="130"/>
      <c r="F40" s="130"/>
    </row>
    <row r="41" spans="1:8" ht="12">
      <c r="A41" s="332" t="s">
        <v>445</v>
      </c>
      <c r="B41" s="333" t="s">
        <v>446</v>
      </c>
      <c r="C41" s="54">
        <v>-56</v>
      </c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22036</v>
      </c>
      <c r="D42" s="55">
        <f>SUM(D34:D41)</f>
        <v>-8095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-6921</v>
      </c>
      <c r="D43" s="55">
        <f>D42+D32+D20</f>
        <v>4533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11738</v>
      </c>
      <c r="D44" s="132">
        <v>6628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4817</v>
      </c>
      <c r="D45" s="55">
        <f>D44+D43</f>
        <v>11161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4817</v>
      </c>
      <c r="D46" s="56">
        <v>11161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146</v>
      </c>
      <c r="D47" s="56">
        <v>577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2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ИКОНОМИЧЕСКА ГРУПА "ЕНЕМОНА"АД, КОЗЛОДУЙ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 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01.01.2012-31.12.2012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1100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-32682</v>
      </c>
      <c r="K11" s="60"/>
      <c r="L11" s="344">
        <f>SUM(C11:K11)</f>
        <v>55807</v>
      </c>
      <c r="M11" s="58">
        <f>'справка №1-БАЛАНС'!H39</f>
        <v>2110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1100</v>
      </c>
      <c r="I15" s="61">
        <f t="shared" si="2"/>
        <v>0</v>
      </c>
      <c r="J15" s="61">
        <f t="shared" si="2"/>
        <v>-32682</v>
      </c>
      <c r="K15" s="61">
        <f t="shared" si="2"/>
        <v>0</v>
      </c>
      <c r="L15" s="344">
        <f t="shared" si="1"/>
        <v>55807</v>
      </c>
      <c r="M15" s="61">
        <f t="shared" si="2"/>
        <v>2110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</v>
      </c>
      <c r="J16" s="345">
        <f>+'справка №1-БАЛАНС'!G32</f>
        <v>0</v>
      </c>
      <c r="K16" s="60"/>
      <c r="L16" s="344">
        <f t="shared" si="1"/>
        <v>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36</v>
      </c>
      <c r="I17" s="62">
        <f t="shared" si="3"/>
        <v>-36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36</v>
      </c>
      <c r="I19" s="60">
        <v>-36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-27523</v>
      </c>
      <c r="G20" s="60"/>
      <c r="H20" s="60"/>
      <c r="I20" s="60"/>
      <c r="J20" s="60">
        <v>27523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126</v>
      </c>
      <c r="J28" s="60"/>
      <c r="K28" s="60"/>
      <c r="L28" s="344">
        <f t="shared" si="1"/>
        <v>126</v>
      </c>
      <c r="M28" s="60">
        <v>-11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10567</v>
      </c>
      <c r="G29" s="59">
        <f t="shared" si="6"/>
        <v>0</v>
      </c>
      <c r="H29" s="59">
        <f t="shared" si="6"/>
        <v>1136</v>
      </c>
      <c r="I29" s="59">
        <f t="shared" si="6"/>
        <v>111</v>
      </c>
      <c r="J29" s="59">
        <f t="shared" si="6"/>
        <v>-5159</v>
      </c>
      <c r="K29" s="59">
        <f t="shared" si="6"/>
        <v>0</v>
      </c>
      <c r="L29" s="344">
        <f t="shared" si="1"/>
        <v>55954</v>
      </c>
      <c r="M29" s="59">
        <f t="shared" si="6"/>
        <v>2099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10567</v>
      </c>
      <c r="G32" s="59">
        <f t="shared" si="7"/>
        <v>0</v>
      </c>
      <c r="H32" s="59">
        <f t="shared" si="7"/>
        <v>1136</v>
      </c>
      <c r="I32" s="59">
        <f t="shared" si="7"/>
        <v>111</v>
      </c>
      <c r="J32" s="59">
        <f t="shared" si="7"/>
        <v>-5159</v>
      </c>
      <c r="K32" s="59">
        <f t="shared" si="7"/>
        <v>0</v>
      </c>
      <c r="L32" s="344">
        <f t="shared" si="1"/>
        <v>55954</v>
      </c>
      <c r="M32" s="59">
        <f>M29+M30+M31</f>
        <v>2099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/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853</v>
      </c>
      <c r="K38" s="15"/>
      <c r="L38" s="593"/>
      <c r="M38" s="593"/>
      <c r="N38" s="11"/>
    </row>
    <row r="39" spans="1:13" ht="12">
      <c r="A39" s="536" t="s">
        <v>540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31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ИКОНОМИЧЕСКА ГРУПА "ЕНЕМОНА"АД, КОЗЛОДУЙ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01.01.2012-31.12.2012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1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11"/>
      <c r="B6" s="612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599"/>
      <c r="L44" s="599"/>
      <c r="M44" s="599"/>
      <c r="N44" s="599"/>
      <c r="O44" s="600" t="s">
        <v>781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">
      <selection activeCell="C118" sqref="C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ИКОНОМИЧЕСКА ГРУПА "ЕНЕМОНА"АД, КОЗЛОДУЙ</v>
      </c>
      <c r="C3" s="622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01.01.2012-31.12.2012</v>
      </c>
      <c r="C4" s="620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861</v>
      </c>
      <c r="B109" s="616"/>
      <c r="C109" s="616" t="s">
        <v>381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7" sqref="A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ИКОНОМИЧЕСКА ГРУПА "ЕНЕМОНА"АД, КОЗЛОДУЙ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0</v>
      </c>
    </row>
    <row r="5" spans="1:9" ht="15">
      <c r="A5" s="501" t="s">
        <v>4</v>
      </c>
      <c r="B5" s="624" t="str">
        <f>'справка №1-БАЛАНС'!E5</f>
        <v>01.01.2012-31.12.2012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6"/>
      <c r="C30" s="626"/>
      <c r="D30" s="459" t="s">
        <v>819</v>
      </c>
      <c r="E30" s="625"/>
      <c r="F30" s="625"/>
      <c r="G30" s="625"/>
      <c r="H30" s="420" t="s">
        <v>781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2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ИКОНОМИЧЕСКА ГРУПА "ЕНЕМОНА"АД, КОЗЛОДУЙ</v>
      </c>
      <c r="C5" s="630"/>
      <c r="D5" s="630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1" t="str">
        <f>'справка №1-БАЛАНС'!E5</f>
        <v>01.01.2012-31.12.2012</v>
      </c>
      <c r="C6" s="631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2" t="s">
        <v>844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852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2013-03-01T14:28:43Z</cp:lastPrinted>
  <dcterms:created xsi:type="dcterms:W3CDTF">2000-06-29T12:02:40Z</dcterms:created>
  <dcterms:modified xsi:type="dcterms:W3CDTF">2013-03-01T14:42:34Z</dcterms:modified>
  <cp:category/>
  <cp:version/>
  <cp:contentType/>
  <cp:contentStatus/>
</cp:coreProperties>
</file>