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<sst xmlns="http://schemas.openxmlformats.org/spreadsheetml/2006/main" count="1070" uniqueCount="882">
  <si>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</si>
  <si>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</si>
  <si>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</si>
  <si>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</si>
  <si>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</si>
  <si>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</si>
  <si>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</si>
  <si>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</si>
  <si>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</si>
  <si>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</si>
  <si>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</si>
  <si>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</si>
  <si>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</si>
  <si>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</si>
  <si>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</si>
  <si>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</si>
  <si>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</si>
  <si>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</si>
  <si>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</si>
  <si>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</si>
  <si>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</si>
  <si>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</si>
  <si>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</si>
  <si>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</si>
  <si>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</si>
  <si>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</si>
  <si>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</si>
  <si>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</si>
  <si>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</si>
  <si>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</si>
  <si>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</si>
  <si>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</si>
  <si>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</si>
  <si>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</si>
  <si>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</si>
  <si>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</si>
  <si>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</si>
  <si>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</si>
  <si>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</si>
  <si>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</si>
  <si>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</si>
  <si>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</si>
  <si>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</si>
  <si>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</si>
  <si>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</si>
  <si>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</si>
  <si>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</si>
  <si>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</si>
  <si>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</si>
  <si>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</si>
  <si>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</si>
  <si>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</si>
  <si>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</si>
  <si>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</si>
  <si>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</si>
  <si>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</si>
  <si>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</si>
  <si>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</si>
  <si>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</si>
  <si>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</si>
  <si>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</si>
  <si>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</si>
  <si>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</si>
  <si>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</si>
  <si>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</si>
  <si>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</si>
  <si>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</si>
  <si>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</si>
  <si>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</si>
  <si>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</si>
  <si>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</si>
  <si>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</si>
  <si>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</si>
  <si>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</si>
  <si>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</si>
  <si>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</si>
  <si>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</si>
  <si>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</si>
  <si>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</si>
  <si>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</si>
  <si>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</si>
  <si>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</si>
  <si>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</si>
  <si>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</si>
  <si>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</si>
  <si>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</si>
  <si>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</si>
  <si>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</si>
  <si>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</si>
  <si>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</si>
  <si>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</si>
  <si>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</si>
  <si>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</si>
  <si>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</si>
  <si>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</si>
  <si>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</si>
  <si>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</si>
  <si>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</si>
  <si>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</si>
  <si>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</si>
  <si>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</si>
  <si>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</si>
  <si>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</si>
  <si>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</si>
  <si>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</si>
  <si>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</si>
  <si>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</si>
  <si>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</si>
  <si>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</si>
  <si>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</si>
  <si>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</si>
  <si>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</si>
  <si>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</si>
  <si>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</si>
  <si>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</si>
  <si>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</si>
  <si>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</si>
  <si>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</si>
  <si>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</si>
  <si>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</si>
  <si>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</si>
  <si>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</si>
  <si>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</si>
  <si>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</si>
  <si>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</si>
  <si>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</si>
  <si>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</si>
  <si>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</si>
  <si>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</si>
  <si>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</si>
  <si>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</si>
  <si>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</si>
  <si>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</si>
  <si>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</si>
  <si>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</si>
  <si>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</si>
  <si>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</si>
  <si>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</si>
  <si>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</si>
  <si>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</si>
  <si>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</si>
  <si>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</si>
  <si>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</si>
  <si>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</si>
  <si>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</si>
  <si>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</si>
  <si>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</si>
  <si>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</si>
  <si>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</si>
  <si>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</si>
  <si>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</si>
  <si>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</si>
  <si>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</si>
  <si>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</si>
  <si>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</si>
  <si>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</si>
  <si>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</si>
  <si>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</si>
  <si>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</si>
  <si>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</si>
  <si>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</si>
  <si>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</si>
  <si>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</si>
  <si>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</si>
  <si>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</si>
  <si>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</si>
  <si>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</si>
  <si>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</si>
  <si>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</si>
  <si>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</si>
  <si>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</si>
  <si>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</si>
  <si>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</si>
  <si>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</si>
  <si>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</si>
  <si>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</si>
  <si>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</si>
  <si>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</si>
  <si>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</si>
  <si>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</si>
  <si>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</si>
  <si>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</si>
  <si>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</si>
  <si>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</si>
  <si>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</si>
  <si>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</si>
  <si>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</si>
  <si>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</si>
  <si>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</si>
  <si>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</si>
  <si>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</si>
  <si>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</si>
  <si>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</si>
  <si>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</si>
  <si>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</si>
  <si>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</si>
  <si>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</si>
  <si>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</si>
  <si>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</si>
  <si>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</si>
  <si>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</si>
  <si>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</si>
  <si>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</si>
  <si>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</si>
  <si>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</si>
  <si>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</si>
  <si>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</si>
  <si>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</si>
  <si>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</si>
  <si>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</si>
  <si>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</si>
  <si>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</si>
  <si>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</si>
  <si>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</si>
  <si>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</si>
  <si>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</si>
  <si>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</si>
  <si>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</si>
  <si>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</si>
  <si>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</si>
  <si>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</si>
  <si>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</si>
  <si>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</si>
  <si>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</si>
  <si>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</si>
  <si>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</si>
  <si>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</si>
  <si>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</si>
  <si>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</si>
  <si>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</si>
  <si>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</si>
  <si>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</si>
  <si>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</si>
  <si>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</si>
  <si>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</si>
  <si>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</si>
  <si>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</si>
  <si>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</si>
  <si>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</si>
  <si>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</si>
  <si>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</si>
  <si>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</si>
  <si>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</si>
  <si>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</si>
  <si>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</si>
  <si>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</si>
  <si>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</si>
  <si>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</si>
  <si>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</si>
  <si>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</si>
  <si>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</si>
  <si>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</si>
  <si>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</si>
  <si>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</si>
  <si>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</si>
  <si>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</si>
  <si>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</si>
  <si>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</si>
  <si>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</si>
  <si>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</si>
  <si>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</si>
  <si>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</si>
  <si>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</si>
  <si>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</si>
  <si>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</si>
  <si>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</si>
  <si>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</si>
  <si>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</si>
  <si>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</si>
  <si>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</si>
  <si>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</si>
  <si>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</si>
  <si>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</si>
  <si>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</si>
  <si>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</si>
  <si>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</si>
  <si>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</si>
  <si>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</si>
  <si>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</si>
  <si>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</si>
  <si>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</si>
  <si>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</si>
  <si>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</si>
  <si>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</si>
  <si>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</si>
  <si>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</si>
  <si>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</si>
  <si>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</si>
  <si>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</si>
  <si>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</si>
  <si>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</si>
  <si>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</si>
  <si>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</si>
  <si>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</si>
  <si>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</si>
  <si>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</si>
  <si>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</si>
  <si>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</si>
  <si>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</si>
  <si>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</si>
  <si>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</si>
  <si>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</si>
  <si>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</si>
  <si>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</si>
  <si>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</si>
  <si>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</si>
  <si>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</si>
  <si>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</si>
  <si>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</si>
  <si>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</si>
  <si>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</si>
  <si>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</si>
  <si>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</si>
  <si>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</si>
  <si>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</si>
  <si>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</si>
  <si>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</si>
  <si>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</si>
  <si>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</si>
  <si>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</si>
  <si>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</si>
  <si>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</si>
  <si>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</si>
  <si>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</si>
  <si>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</si>
  <si>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</si>
  <si>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</si>
  <si>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</si>
  <si>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</si>
  <si>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</si>
  <si>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</si>
  <si>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</si>
  <si>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</si>
  <si>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</si>
  <si>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</si>
  <si>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</si>
  <si>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</si>
  <si>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</si>
  <si>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</si>
  <si>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</si>
  <si>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</si>
  <si>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</si>
  <si>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</si>
  <si>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</si>
  <si>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</si>
  <si>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</si>
  <si>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</si>
  <si>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</si>
  <si>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</si>
  <si>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</si>
  <si>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</si>
  <si>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</si>
  <si>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</si>
  <si>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</si>
  <si>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</si>
  <si>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</si>
  <si>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</si>
  <si>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</si>
  <si>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</si>
  <si>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</si>
  <si>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</si>
  <si>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</si>
  <si>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</si>
  <si>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</si>
  <si>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</si>
  <si>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</si>
  <si>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</si>
  <si>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</si>
  <si>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</si>
  <si>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</si>
  <si>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</si>
  <si>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</si>
  <si>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</si>
  <si>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</si>
  <si>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</si>
  <si>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</si>
  <si>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</si>
  <si>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</si>
  <si>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</si>
  <si>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</si>
  <si>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</si>
  <si>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</si>
  <si>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</si>
  <si>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</si>
  <si>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</si>
  <si>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</si>
  <si>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</si>
  <si>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</si>
  <si>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</si>
  <si>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</si>
  <si>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</si>
  <si>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</si>
  <si>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</si>
  <si>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</si>
  <si>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</si>
  <si>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</si>
  <si>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</si>
  <si>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</si>
  <si>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</si>
  <si>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</si>
  <si>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</si>
  <si>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</si>
  <si>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</si>
  <si>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</si>
  <si>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</si>
  <si>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</si>
  <si>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</si>
  <si>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</si>
  <si>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</si>
  <si>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</si>
  <si>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</si>
  <si>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</si>
  <si>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</si>
  <si>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</si>
  <si>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</si>
  <si>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</si>
  <si>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</si>
  <si>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</si>
  <si>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</si>
  <si>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</si>
  <si>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</si>
  <si>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</si>
  <si>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</si>
  <si>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</si>
  <si>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</si>
  <si>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</si>
  <si>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</si>
  <si>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</si>
  <si>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</si>
  <si>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</si>
  <si>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</si>
  <si>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</si>
  <si>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</si>
  <si>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</si>
  <si>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</si>
  <si>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</si>
  <si>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</si>
  <si>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</si>
  <si>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</si>
  <si>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</si>
  <si>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</si>
  <si>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</si>
  <si>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</si>
  <si>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</si>
  <si>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</si>
  <si>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</si>
  <si>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</si>
  <si>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</si>
  <si>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</si>
  <si>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</si>
  <si>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</si>
  <si>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</si>
  <si>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</si>
  <si>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</si>
  <si>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</si>
  <si>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</si>
  <si>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</si>
  <si>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</si>
  <si>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</si>
  <si>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</si>
  <si>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</si>
  <si>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</si>
  <si>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</si>
  <si>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</si>
  <si>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</si>
  <si>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</si>
  <si>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</si>
  <si>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</si>
  <si>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</si>
  <si>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</si>
  <si>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</si>
  <si>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</si>
  <si>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</si>
  <si>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</si>
  <si>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</si>
  <si>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</si>
  <si>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</si>
  <si>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</si>
  <si>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</si>
  <si>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</si>
  <si>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</si>
  <si>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</si>
  <si>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</si>
  <si>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</si>
  <si>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</si>
  <si>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</si>
  <si>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</si>
  <si>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</si>
  <si>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</si>
  <si>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</si>
  <si>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</si>
  <si>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</si>
  <si>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</si>
  <si>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</si>
  <si>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</si>
  <si>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</si>
  <si>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</si>
  <si>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</si>
  <si>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</si>
  <si>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</si>
  <si>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</si>
  <si>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</si>
  <si>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</si>
  <si>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</si>
  <si>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</si>
  <si>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</si>
  <si>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</si>
  <si>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</si>
  <si>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</si>
  <si>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</si>
  <si>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</si>
  <si>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</si>
  <si>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</si>
  <si>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</si>
  <si>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</si>
  <si>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</si>
  <si>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</si>
  <si>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</si>
  <si>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</si>
  <si>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</si>
  <si>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</si>
  <si>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</si>
  <si>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</si>
  <si>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</si>
  <si>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</si>
  <si>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</si>
  <si>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</si>
  <si>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</si>
  <si>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</si>
  <si>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</si>
  <si>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</si>
  <si>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</si>
  <si>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</si>
  <si>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</si>
  <si>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</si>
  <si>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</si>
  <si>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</si>
  <si>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</si>
  <si>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</si>
  <si>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</si>
  <si>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</si>
  <si>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</si>
  <si>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</si>
  <si>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</si>
  <si>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</si>
  <si>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</si>
  <si>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</si>
  <si>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</si>
  <si>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</si>
  <si>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</si>
  <si>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</si>
  <si>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</si>
  <si>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</si>
  <si>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</si>
  <si>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</si>
  <si>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</si>
  <si>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</si>
  <si>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</si>
  <si>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</si>
  <si>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</si>
  <si>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</si>
  <si>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</si>
  <si>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</si>
  <si>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</si>
  <si>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</si>
  <si>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</si>
  <si>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</si>
  <si>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</si>
  <si>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</si>
  <si>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</si>
  <si>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</si>
  <si>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</si>
  <si>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</si>
  <si>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</si>
  <si>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</si>
  <si>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</si>
  <si>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</si>
  <si>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</si>
  <si>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</si>
  <si>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</si>
  <si>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</si>
  <si>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</si>
  <si>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</si>
  <si>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</si>
  <si>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</si>
  <si>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</si>
  <si>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</si>
  <si>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</si>
  <si>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</si>
  <si>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</si>
  <si>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</si>
  <si>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</si>
  <si>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</si>
  <si>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</si>
  <si>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</si>
  <si>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</si>
  <si>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</si>
  <si>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</si>
  <si>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</si>
  <si>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</si>
  <si>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</si>
  <si>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</si>
  <si>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</si>
  <si>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</si>
  <si>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</si>
  <si>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</si>
  <si>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</si>
  <si>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</si>
  <si>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</si>
  <si>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</si>
  <si>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</si>
  <si>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</si>
  <si>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</si>
  <si>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</si>
  <si>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</si>
  <si>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</si>
  <si>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</si>
  <si>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</si>
  <si>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</si>
  <si>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</si>
  <si>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</si>
  <si>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</si>
  <si>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</si>
  <si>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</si>
  <si>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</si>
  <si>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</si>
  <si>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</si>
  <si>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</si>
  <si>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</si>
  <si>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</si>
  <si>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</si>
  <si>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</si>
  <si>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</si>
  <si>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</si>
  <si>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</si>
  <si>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</si>
  <si>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</si>
  <si>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</si>
  <si>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</si>
  <si>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</si>
  <si>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</si>
  <si>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</si>
  <si>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</si>
  <si>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</si>
  <si>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</si>
  <si>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</si>
  <si>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</si>
  <si>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</si>
  <si>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</si>
  <si>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</si>
  <si>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</si>
  <si>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</si>
  <si>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</si>
  <si>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</si>
  <si>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</si>
  <si>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</si>
  <si>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</si>
  <si>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</si>
  <si>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</si>
  <si>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</si>
  <si>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</si>
  <si>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</si>
  <si>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</si>
  <si>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</si>
  <si>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</si>
  <si>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</si>
  <si>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</si>
  <si>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</si>
  <si>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</si>
  <si>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</si>
  <si>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</si>
  <si>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</si>
  <si>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</si>
  <si>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</si>
  <si>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</si>
  <si>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</si>
  <si>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</si>
  <si>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</si>
  <si>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</si>
  <si>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</si>
  <si>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</si>
  <si>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</si>
  <si>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</si>
  <si>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</si>
  <si>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</si>
  <si>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</si>
  <si>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</si>
  <si>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</si>
  <si>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</si>
  <si>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</si>
  <si>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</si>
  <si>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</si>
  <si>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</si>
  <si>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</si>
  <si>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</si>
  <si>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</si>
  <si>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</si>
  <si>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</si>
  <si>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</si>
  <si>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</si>
  <si>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</si>
  <si>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</si>
  <si>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</si>
  <si>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</si>
  <si>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</si>
  <si>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</si>
  <si>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</si>
  <si>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</si>
  <si>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</si>
  <si>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</si>
  <si>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</si>
  <si>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</si>
  <si>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</si>
  <si>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</si>
  <si>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</si>
  <si>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</si>
  <si>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</si>
  <si>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</si>
  <si>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</si>
  <si>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</si>
  <si>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</si>
  <si>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</si>
  <si>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</si>
  <si>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</si>
  <si>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</si>
  <si>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</si>
  <si>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</si>
  <si>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</si>
  <si>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</si>
  <si>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</si>
  <si>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</si>
  <si>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</si>
  <si>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</si>
  <si>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</si>
  <si>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</si>
  <si>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</si>
  <si>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</si>
  <si>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</si>
  <si>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</si>
  <si>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</si>
  <si>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</si>
  <si>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</si>
  <si>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</si>
  <si>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</si>
  <si>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</si>
  <si>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</si>
  <si>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</si>
  <si>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</si>
  <si>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</si>
  <si>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</si>
  <si>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</si>
  <si>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</si>
  <si>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</si>
  <si>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</si>
  <si>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</si>
  <si>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</si>
  <si>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</si>
  <si>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</si>
  <si>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</si>
  <si>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</si>
  <si>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</si>
  <si>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</si>
  <si>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</si>
  <si>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</si>
  <si>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</si>
  <si>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</si>
  <si>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</si>
  <si>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</si>
  <si>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</si>
  <si>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</si>
  <si>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</si>
  <si>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</si>
  <si>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</si>
  <si>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</si>
  <si>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</si>
  <si>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</si>
  <si>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</si>
  <si>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</si>
  <si>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</si>
  <si>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</si>
  <si>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</si>
  <si>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</si>
  <si>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</si>
  <si>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</si>
  <si>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</si>
  <si>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</si>
  <si>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</si>
  <si>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</si>
  <si>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</si>
  <si>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</si>
  <si>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</si>
  <si>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</si>
  <si>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</si>
  <si>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</si>
  <si>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</si>
  <si>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</si>
  <si>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</si>
  <si>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</si>
  <si>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</si>
  <si>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</si>
  <si>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</si>
  <si>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</si>
  <si>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</si>
  <si>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</si>
  <si>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</si>
  <si>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</si>
  <si>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</si>
  <si>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</si>
  <si>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</si>
  <si>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</si>
  <si>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</si>
  <si>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</si>
  <si>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</si>
  <si>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</si>
  <si>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</si>
  <si>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</si>
  <si>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</si>
  <si>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</si>
  <si>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</si>
  <si>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</si>
  <si>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</si>
  <si>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</si>
  <si>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</si>
  <si>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</si>
  <si>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</si>
  <si>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</si>
  <si>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</si>
  <si>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</si>
  <si>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</si>
  <si>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</si>
  <si>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</si>
  <si>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</si>
  <si>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</si>
  <si>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</si>
  <si>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</si>
  <si>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</si>
  <si>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</si>
  <si>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</si>
  <si>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</si>
  <si>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</si>
  <si>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</si>
  <si>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</si>
  <si>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</si>
  <si>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</si>
  <si>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</si>
  <si>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</si>
  <si>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</si>
  <si>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</si>
  <si>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</si>
  <si>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</si>
  <si>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</si>
  <si>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</si>
  <si>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</si>
  <si>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</si>
  <si>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</si>
  <si>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</si>
  <si>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</si>
  <si>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</si>
  <si>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</si>
  <si>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</si>
  <si>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</si>
  <si>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</si>
  <si>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</si>
  <si>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</si>
  <si>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</si>
  <si>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</si>
  <si>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</si>
  <si>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</si>
  <si>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</si>
  <si>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</si>
  <si>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</si>
  <si>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</si>
  <si>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</si>
  <si>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</si>
  <si>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към 31.12.2007</t>
  </si>
  <si>
    <t>Дата на съставяне: 30.1.2008</t>
  </si>
  <si>
    <t xml:space="preserve">Дата на съставяне:  30.1.2008                                     </t>
  </si>
  <si>
    <t xml:space="preserve">Дата  на съставяне: 30.1.2008                                                                                                                               </t>
  </si>
  <si>
    <t xml:space="preserve">Дата на съставяне:30.1.2008                        </t>
  </si>
  <si>
    <t>Дата на съставяне:30.1.2008</t>
  </si>
  <si>
    <t>Дата:30.1.2008    Съставител: ………………..        Ръководител: …………………</t>
  </si>
  <si>
    <t>Амортизируемите дълготрайни активи са амортизирани, като е прилаган  линейният метод на амортизация, а метода на амортизация на машините, заети пряко в производствения процес-амортизират се на база отработените машиночасове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</si>
</sst>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1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865</v>
      </c>
      <c r="F3" s="217" t="s">
        <v>2</v>
      </c>
      <c r="G3" s="172"/>
      <c r="H3" s="461">
        <v>103036725</v>
      </c>
    </row>
    <row r="4" spans="1:8" ht="15">
      <c r="A4" s="587" t="s">
        <v>3</v>
      </c>
      <c r="B4" s="585"/>
      <c r="C4" s="585"/>
      <c r="D4" s="585"/>
      <c r="E4" s="504" t="s">
        <v>866</v>
      </c>
      <c r="F4" s="589" t="s">
        <v>4</v>
      </c>
      <c r="G4" s="582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207</v>
      </c>
      <c r="H11" s="152">
        <v>207</v>
      </c>
    </row>
    <row r="12" spans="1:8" ht="15">
      <c r="A12" s="235" t="s">
        <v>24</v>
      </c>
      <c r="B12" s="241" t="s">
        <v>25</v>
      </c>
      <c r="C12" s="151">
        <v>7481</v>
      </c>
      <c r="D12" s="151">
        <v>7711</v>
      </c>
      <c r="E12" s="237" t="s">
        <v>26</v>
      </c>
      <c r="F12" s="242" t="s">
        <v>27</v>
      </c>
      <c r="G12" s="153">
        <v>207</v>
      </c>
      <c r="H12" s="153"/>
    </row>
    <row r="13" spans="1:8" ht="15">
      <c r="A13" s="235" t="s">
        <v>28</v>
      </c>
      <c r="B13" s="241" t="s">
        <v>29</v>
      </c>
      <c r="C13" s="151">
        <v>6962</v>
      </c>
      <c r="D13" s="151">
        <v>7423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291</v>
      </c>
      <c r="D14" s="151">
        <v>416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316</v>
      </c>
      <c r="D15" s="151">
        <v>341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1200</v>
      </c>
      <c r="D17" s="151">
        <v>0</v>
      </c>
      <c r="E17" s="243" t="s">
        <v>46</v>
      </c>
      <c r="F17" s="245" t="s">
        <v>47</v>
      </c>
      <c r="G17" s="154">
        <f>G11+G14+G15+G16</f>
        <v>207</v>
      </c>
      <c r="H17" s="154">
        <f>H11+H14+H15+H16</f>
        <v>207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141</v>
      </c>
      <c r="D18" s="151">
        <v>172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16933</v>
      </c>
      <c r="D19" s="155">
        <f>SUM(D11:D18)</f>
        <v>16605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9341</v>
      </c>
      <c r="H20" s="158">
        <v>9341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3860</v>
      </c>
      <c r="H21" s="156">
        <f>SUM(H22:H24)</f>
        <v>3828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145</v>
      </c>
      <c r="H22" s="152">
        <v>113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1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13201</v>
      </c>
      <c r="H25" s="154">
        <f>H19+H20+H21</f>
        <v>13169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-8326</v>
      </c>
      <c r="H27" s="154">
        <f>SUM(H28:H30)</f>
        <v>-8614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193</v>
      </c>
      <c r="H28" s="152">
        <v>193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-8519</v>
      </c>
      <c r="H29" s="316">
        <v>-8807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472</v>
      </c>
      <c r="H31" s="152">
        <v>320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-7854</v>
      </c>
      <c r="H33" s="154">
        <f>H27+H31+H32</f>
        <v>-8294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5554</v>
      </c>
      <c r="H36" s="154">
        <f>H25+H17+H33</f>
        <v>5082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11963</v>
      </c>
      <c r="H43" s="152">
        <v>11988</v>
      </c>
      <c r="M43" s="157"/>
    </row>
    <row r="44" spans="1:8" ht="15">
      <c r="A44" s="235" t="s">
        <v>132</v>
      </c>
      <c r="B44" s="264" t="s">
        <v>133</v>
      </c>
      <c r="C44" s="151">
        <v>1</v>
      </c>
      <c r="D44" s="151">
        <v>1</v>
      </c>
      <c r="E44" s="268" t="s">
        <v>134</v>
      </c>
      <c r="F44" s="242" t="s">
        <v>135</v>
      </c>
      <c r="G44" s="152"/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0</v>
      </c>
      <c r="D48" s="151"/>
      <c r="E48" s="237" t="s">
        <v>149</v>
      </c>
      <c r="F48" s="242" t="s">
        <v>150</v>
      </c>
      <c r="G48" s="152">
        <v>2</v>
      </c>
      <c r="H48" s="152">
        <v>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11965</v>
      </c>
      <c r="H49" s="154">
        <f>SUM(H43:H48)</f>
        <v>11997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1038</v>
      </c>
      <c r="H53" s="152">
        <v>1038</v>
      </c>
    </row>
    <row r="54" spans="1:8" ht="15">
      <c r="A54" s="235" t="s">
        <v>166</v>
      </c>
      <c r="B54" s="249" t="s">
        <v>167</v>
      </c>
      <c r="C54" s="151">
        <v>15</v>
      </c>
      <c r="D54" s="151">
        <v>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16952</v>
      </c>
      <c r="D55" s="155">
        <f>D19+D20+D21+D27+D32+D45+D51+D53+D54</f>
        <v>16613</v>
      </c>
      <c r="E55" s="237" t="s">
        <v>172</v>
      </c>
      <c r="F55" s="261" t="s">
        <v>173</v>
      </c>
      <c r="G55" s="154">
        <f>G49+G51+G52+G53+G54</f>
        <v>13003</v>
      </c>
      <c r="H55" s="154">
        <f>H49+H51+H52+H53+H54</f>
        <v>13035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855</v>
      </c>
      <c r="D58" s="151">
        <v>597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1101</v>
      </c>
      <c r="D59" s="151">
        <v>803</v>
      </c>
      <c r="E59" s="251" t="s">
        <v>181</v>
      </c>
      <c r="F59" s="242" t="s">
        <v>182</v>
      </c>
      <c r="G59" s="152">
        <v>815</v>
      </c>
      <c r="H59" s="152">
        <v>1135</v>
      </c>
      <c r="M59" s="157"/>
    </row>
    <row r="60" spans="1:8" ht="15">
      <c r="A60" s="235" t="s">
        <v>183</v>
      </c>
      <c r="B60" s="241" t="s">
        <v>184</v>
      </c>
      <c r="C60" s="151">
        <v>725</v>
      </c>
      <c r="D60" s="151">
        <v>529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107</v>
      </c>
      <c r="D61" s="151">
        <v>307</v>
      </c>
      <c r="E61" s="243" t="s">
        <v>189</v>
      </c>
      <c r="F61" s="272" t="s">
        <v>190</v>
      </c>
      <c r="G61" s="154">
        <f>SUM(G62:G68)</f>
        <v>1720</v>
      </c>
      <c r="H61" s="154">
        <f>SUM(H62:H68)</f>
        <v>1104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612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2788</v>
      </c>
      <c r="D64" s="155">
        <f>SUM(D58:D63)</f>
        <v>2236</v>
      </c>
      <c r="E64" s="237" t="s">
        <v>200</v>
      </c>
      <c r="F64" s="242" t="s">
        <v>201</v>
      </c>
      <c r="G64" s="152">
        <v>954</v>
      </c>
      <c r="H64" s="152">
        <v>982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59</v>
      </c>
      <c r="H66" s="152">
        <v>46</v>
      </c>
    </row>
    <row r="67" spans="1:8" ht="15">
      <c r="A67" s="235" t="s">
        <v>207</v>
      </c>
      <c r="B67" s="241" t="s">
        <v>208</v>
      </c>
      <c r="C67" s="151">
        <v>0</v>
      </c>
      <c r="D67" s="151">
        <v>1</v>
      </c>
      <c r="E67" s="237" t="s">
        <v>209</v>
      </c>
      <c r="F67" s="242" t="s">
        <v>210</v>
      </c>
      <c r="G67" s="152">
        <v>29</v>
      </c>
      <c r="H67" s="152">
        <v>29</v>
      </c>
    </row>
    <row r="68" spans="1:8" ht="15">
      <c r="A68" s="235" t="s">
        <v>211</v>
      </c>
      <c r="B68" s="241" t="s">
        <v>212</v>
      </c>
      <c r="C68" s="151">
        <v>975</v>
      </c>
      <c r="D68" s="151">
        <v>1373</v>
      </c>
      <c r="E68" s="237" t="s">
        <v>213</v>
      </c>
      <c r="F68" s="242" t="s">
        <v>214</v>
      </c>
      <c r="G68" s="152">
        <v>66</v>
      </c>
      <c r="H68" s="152">
        <v>40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46</v>
      </c>
      <c r="H69" s="152">
        <v>437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3</v>
      </c>
      <c r="H70" s="152">
        <v>14</v>
      </c>
    </row>
    <row r="71" spans="1:18" ht="15">
      <c r="A71" s="235" t="s">
        <v>222</v>
      </c>
      <c r="B71" s="241" t="s">
        <v>223</v>
      </c>
      <c r="C71" s="151">
        <v>17</v>
      </c>
      <c r="D71" s="151">
        <v>17</v>
      </c>
      <c r="E71" s="253" t="s">
        <v>46</v>
      </c>
      <c r="F71" s="273" t="s">
        <v>224</v>
      </c>
      <c r="G71" s="161">
        <f>G59+G60+G61+G69+G70</f>
        <v>2584</v>
      </c>
      <c r="H71" s="161">
        <f>H59+H60+H61+H69+H70</f>
        <v>2690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68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313</v>
      </c>
      <c r="D74" s="151">
        <v>291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1305</v>
      </c>
      <c r="D75" s="155">
        <f>SUM(D67:D74)</f>
        <v>1750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2584</v>
      </c>
      <c r="H79" s="162">
        <f>H71+H74+H75+H76</f>
        <v>2690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</v>
      </c>
      <c r="D87" s="151">
        <v>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</v>
      </c>
      <c r="D88" s="151">
        <v>146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80</v>
      </c>
      <c r="D91" s="155">
        <f>SUM(D87:D90)</f>
        <v>189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16</v>
      </c>
      <c r="D92" s="151">
        <v>19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4189</v>
      </c>
      <c r="D93" s="155">
        <f>D64+D75+D84+D91+D92</f>
        <v>4194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21141</v>
      </c>
      <c r="D94" s="164">
        <f>D93+D55</f>
        <v>20807</v>
      </c>
      <c r="E94" s="449" t="s">
        <v>270</v>
      </c>
      <c r="F94" s="289" t="s">
        <v>271</v>
      </c>
      <c r="G94" s="165">
        <f>G36+G39+G55+G79</f>
        <v>21141</v>
      </c>
      <c r="H94" s="165">
        <f>H36+H39+H55+H79</f>
        <v>20807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10" sqref="C1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"Алфа Ууд България"АД</v>
      </c>
      <c r="C2" s="591"/>
      <c r="D2" s="591"/>
      <c r="E2" s="591"/>
      <c r="F2" s="593" t="s">
        <v>2</v>
      </c>
      <c r="G2" s="593"/>
      <c r="H2" s="526">
        <f>'справка №1-БАЛАНС'!H3</f>
        <v>103036725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към 31.12.2007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4664</v>
      </c>
      <c r="D9" s="46">
        <v>2797</v>
      </c>
      <c r="E9" s="298" t="s">
        <v>285</v>
      </c>
      <c r="F9" s="549" t="s">
        <v>286</v>
      </c>
      <c r="G9" s="550">
        <v>6184</v>
      </c>
      <c r="H9" s="550">
        <v>4390</v>
      </c>
    </row>
    <row r="10" spans="1:8" ht="12">
      <c r="A10" s="298" t="s">
        <v>287</v>
      </c>
      <c r="B10" s="299" t="s">
        <v>288</v>
      </c>
      <c r="C10" s="46">
        <v>793</v>
      </c>
      <c r="D10" s="46">
        <v>484</v>
      </c>
      <c r="E10" s="298" t="s">
        <v>289</v>
      </c>
      <c r="F10" s="549" t="s">
        <v>290</v>
      </c>
      <c r="G10" s="550">
        <v>2372</v>
      </c>
      <c r="H10" s="550">
        <v>1873</v>
      </c>
    </row>
    <row r="11" spans="1:8" ht="12">
      <c r="A11" s="298" t="s">
        <v>291</v>
      </c>
      <c r="B11" s="299" t="s">
        <v>292</v>
      </c>
      <c r="C11" s="46">
        <v>918</v>
      </c>
      <c r="D11" s="46">
        <v>1133</v>
      </c>
      <c r="E11" s="300" t="s">
        <v>293</v>
      </c>
      <c r="F11" s="549" t="s">
        <v>294</v>
      </c>
      <c r="G11" s="550">
        <v>17</v>
      </c>
      <c r="H11" s="550">
        <v>7</v>
      </c>
    </row>
    <row r="12" spans="1:8" ht="12">
      <c r="A12" s="298" t="s">
        <v>295</v>
      </c>
      <c r="B12" s="299" t="s">
        <v>296</v>
      </c>
      <c r="C12" s="46">
        <v>964</v>
      </c>
      <c r="D12" s="46">
        <v>617</v>
      </c>
      <c r="E12" s="300" t="s">
        <v>78</v>
      </c>
      <c r="F12" s="549" t="s">
        <v>297</v>
      </c>
      <c r="G12" s="550">
        <v>395</v>
      </c>
      <c r="H12" s="550">
        <v>846</v>
      </c>
    </row>
    <row r="13" spans="1:18" ht="12">
      <c r="A13" s="298" t="s">
        <v>298</v>
      </c>
      <c r="B13" s="299" t="s">
        <v>299</v>
      </c>
      <c r="C13" s="46">
        <v>242</v>
      </c>
      <c r="D13" s="46">
        <v>160</v>
      </c>
      <c r="E13" s="301" t="s">
        <v>51</v>
      </c>
      <c r="F13" s="551" t="s">
        <v>300</v>
      </c>
      <c r="G13" s="548">
        <f>SUM(G9:G12)</f>
        <v>8968</v>
      </c>
      <c r="H13" s="548">
        <f>SUM(H9:H12)</f>
        <v>7116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1994</v>
      </c>
      <c r="D14" s="46">
        <v>1500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-1297</v>
      </c>
      <c r="D15" s="47">
        <v>-11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121</v>
      </c>
      <c r="D16" s="47">
        <v>15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8399</v>
      </c>
      <c r="D19" s="49">
        <f>SUM(D9:D15)+D16</f>
        <v>6695</v>
      </c>
      <c r="E19" s="304" t="s">
        <v>317</v>
      </c>
      <c r="F19" s="552" t="s">
        <v>318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82</v>
      </c>
      <c r="D22" s="46">
        <v>102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</v>
      </c>
      <c r="H23" s="550">
        <v>1</v>
      </c>
    </row>
    <row r="24" spans="1:18" ht="12">
      <c r="A24" s="298" t="s">
        <v>332</v>
      </c>
      <c r="B24" s="305" t="s">
        <v>333</v>
      </c>
      <c r="C24" s="46">
        <v>3</v>
      </c>
      <c r="D24" s="46">
        <v>2</v>
      </c>
      <c r="E24" s="301" t="s">
        <v>103</v>
      </c>
      <c r="F24" s="554" t="s">
        <v>334</v>
      </c>
      <c r="G24" s="548">
        <f>SUM(G19:G23)</f>
        <v>2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14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99</v>
      </c>
      <c r="D26" s="49">
        <f>SUM(D22:D25)</f>
        <v>113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8498</v>
      </c>
      <c r="D28" s="50">
        <f>D26+D19</f>
        <v>6808</v>
      </c>
      <c r="E28" s="127" t="s">
        <v>339</v>
      </c>
      <c r="F28" s="554" t="s">
        <v>340</v>
      </c>
      <c r="G28" s="548">
        <f>G13+G15+G24</f>
        <v>8970</v>
      </c>
      <c r="H28" s="548">
        <f>H13+H15+H24</f>
        <v>7118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472</v>
      </c>
      <c r="D30" s="50">
        <f>IF((H28-D28)&gt;0,H28-D28,0)</f>
        <v>310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8498</v>
      </c>
      <c r="D33" s="49">
        <f>D28+D31+D32</f>
        <v>6808</v>
      </c>
      <c r="E33" s="127" t="s">
        <v>353</v>
      </c>
      <c r="F33" s="554" t="s">
        <v>354</v>
      </c>
      <c r="G33" s="53">
        <f>G32+G31+G28</f>
        <v>8970</v>
      </c>
      <c r="H33" s="53">
        <f>H32+H31+H28</f>
        <v>7118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472</v>
      </c>
      <c r="D34" s="50">
        <f>IF((H33-D33)&gt;0,H33-D33,0)</f>
        <v>310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472</v>
      </c>
      <c r="D39" s="460">
        <f>+IF((H33-D33-D35)&gt;0,H33-D33-D35,0)</f>
        <v>310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472</v>
      </c>
      <c r="D41" s="52">
        <f>IF(H39=0,IF(D39-D40&gt;0,D39-D40+H40,0),IF(H39-H40&lt;0,H40-H39+D39,0))</f>
        <v>310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8970</v>
      </c>
      <c r="D42" s="53">
        <f>D33+D35+D39</f>
        <v>7118</v>
      </c>
      <c r="E42" s="128" t="s">
        <v>380</v>
      </c>
      <c r="F42" s="129" t="s">
        <v>381</v>
      </c>
      <c r="G42" s="53">
        <f>G39+G33</f>
        <v>8970</v>
      </c>
      <c r="H42" s="53">
        <f>H39+H33</f>
        <v>7118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863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81">
        <v>39477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"Алфа Ууд България"АД</v>
      </c>
      <c r="C4" s="541" t="s">
        <v>2</v>
      </c>
      <c r="D4" s="541">
        <f>'справка №1-БАЛАНС'!H3</f>
        <v>103036725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31.12.2007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7961</v>
      </c>
      <c r="D10" s="54">
        <v>6145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-6022</v>
      </c>
      <c r="D11" s="54">
        <v>-8544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-1215</v>
      </c>
      <c r="D13" s="54">
        <v>-395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-831</v>
      </c>
      <c r="D19" s="54">
        <v>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-110</v>
      </c>
      <c r="D20" s="55">
        <f>SUM(D10:D19)</f>
        <v>-2773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202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-1271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-1230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1950</v>
      </c>
      <c r="D36" s="54">
        <v>1234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-627</v>
      </c>
      <c r="D37" s="54">
        <v>-600</v>
      </c>
      <c r="E37" s="130"/>
      <c r="F37" s="130"/>
    </row>
    <row r="38" spans="1:6" ht="12">
      <c r="A38" s="332" t="s">
        <v>440</v>
      </c>
      <c r="B38" s="333" t="s">
        <v>441</v>
      </c>
      <c r="C38" s="54">
        <v>2</v>
      </c>
      <c r="D38" s="54">
        <v>-188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-94</v>
      </c>
      <c r="D39" s="54">
        <v>-102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1231</v>
      </c>
      <c r="D42" s="55">
        <f>SUM(D34:D41)</f>
        <v>344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-109</v>
      </c>
      <c r="D43" s="55">
        <f>D42+D32+D20</f>
        <v>-2429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189</v>
      </c>
      <c r="D44" s="132">
        <v>74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80</v>
      </c>
      <c r="D45" s="55">
        <f>D44+D43</f>
        <v>-2355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</v>
      </c>
      <c r="D46" s="56">
        <v>39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65</v>
      </c>
      <c r="D47" s="56">
        <v>44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47" sqref="A4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"Алфа Ууд България"АД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103036725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към 31.12.2007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207</v>
      </c>
      <c r="D11" s="58">
        <f>'справка №1-БАЛАНС'!H19</f>
        <v>0</v>
      </c>
      <c r="E11" s="58">
        <f>'справка №1-БАЛАНС'!H20</f>
        <v>9341</v>
      </c>
      <c r="F11" s="58">
        <f>'справка №1-БАЛАНС'!H22</f>
        <v>113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513</v>
      </c>
      <c r="J11" s="58">
        <f>'справка №1-БАЛАНС'!H29+'справка №1-БАЛАНС'!H32</f>
        <v>-8807</v>
      </c>
      <c r="K11" s="60"/>
      <c r="L11" s="344">
        <f>SUM(C11:K11)</f>
        <v>5082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207</v>
      </c>
      <c r="D15" s="61">
        <f aca="true" t="shared" si="2" ref="D15:M15">D11+D12</f>
        <v>0</v>
      </c>
      <c r="E15" s="61">
        <f t="shared" si="2"/>
        <v>9341</v>
      </c>
      <c r="F15" s="61">
        <f t="shared" si="2"/>
        <v>113</v>
      </c>
      <c r="G15" s="61">
        <f t="shared" si="2"/>
        <v>0</v>
      </c>
      <c r="H15" s="61">
        <f t="shared" si="2"/>
        <v>3715</v>
      </c>
      <c r="I15" s="61">
        <f t="shared" si="2"/>
        <v>513</v>
      </c>
      <c r="J15" s="61">
        <f t="shared" si="2"/>
        <v>-8807</v>
      </c>
      <c r="K15" s="61">
        <f t="shared" si="2"/>
        <v>0</v>
      </c>
      <c r="L15" s="344">
        <f t="shared" si="1"/>
        <v>5082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472</v>
      </c>
      <c r="J16" s="345">
        <f>+'справка №1-БАЛАНС'!G32</f>
        <v>0</v>
      </c>
      <c r="K16" s="60"/>
      <c r="L16" s="344">
        <f t="shared" si="1"/>
        <v>472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207</v>
      </c>
      <c r="D29" s="59">
        <f aca="true" t="shared" si="6" ref="D29:M29">D17+D20+D21+D24+D28+D27+D15+D16</f>
        <v>0</v>
      </c>
      <c r="E29" s="59">
        <f t="shared" si="6"/>
        <v>9341</v>
      </c>
      <c r="F29" s="59">
        <f t="shared" si="6"/>
        <v>113</v>
      </c>
      <c r="G29" s="59">
        <f t="shared" si="6"/>
        <v>0</v>
      </c>
      <c r="H29" s="59">
        <f t="shared" si="6"/>
        <v>3715</v>
      </c>
      <c r="I29" s="59">
        <f t="shared" si="6"/>
        <v>985</v>
      </c>
      <c r="J29" s="59">
        <f t="shared" si="6"/>
        <v>-8807</v>
      </c>
      <c r="K29" s="59">
        <f t="shared" si="6"/>
        <v>0</v>
      </c>
      <c r="L29" s="344">
        <f t="shared" si="1"/>
        <v>5554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207</v>
      </c>
      <c r="D32" s="59">
        <f t="shared" si="7"/>
        <v>0</v>
      </c>
      <c r="E32" s="59">
        <f t="shared" si="7"/>
        <v>9341</v>
      </c>
      <c r="F32" s="59">
        <f t="shared" si="7"/>
        <v>113</v>
      </c>
      <c r="G32" s="59">
        <f t="shared" si="7"/>
        <v>0</v>
      </c>
      <c r="H32" s="59">
        <f t="shared" si="7"/>
        <v>3715</v>
      </c>
      <c r="I32" s="59">
        <f t="shared" si="7"/>
        <v>985</v>
      </c>
      <c r="J32" s="59">
        <f t="shared" si="7"/>
        <v>-8807</v>
      </c>
      <c r="K32" s="59">
        <f t="shared" si="7"/>
        <v>0</v>
      </c>
      <c r="L32" s="344">
        <f t="shared" si="1"/>
        <v>5554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864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7" t="s">
        <v>522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3">
      <selection activeCell="N46" sqref="N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"Алфа Ууд България"АД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103036725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към 31.12.2007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>
        <v>0</v>
      </c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8467</v>
      </c>
      <c r="E10" s="189">
        <v>0</v>
      </c>
      <c r="F10" s="189">
        <v>81</v>
      </c>
      <c r="G10" s="74">
        <f aca="true" t="shared" si="2" ref="G10:G39">D10+E10-F10</f>
        <v>8386</v>
      </c>
      <c r="H10" s="65"/>
      <c r="I10" s="65"/>
      <c r="J10" s="74">
        <f aca="true" t="shared" si="3" ref="J10:J39">G10+H10-I10</f>
        <v>8386</v>
      </c>
      <c r="K10" s="65">
        <v>756</v>
      </c>
      <c r="L10" s="65">
        <v>173</v>
      </c>
      <c r="M10" s="65">
        <v>24</v>
      </c>
      <c r="N10" s="74">
        <f aca="true" t="shared" si="4" ref="N10:N39">K10+L10-M10</f>
        <v>905</v>
      </c>
      <c r="O10" s="65"/>
      <c r="P10" s="65"/>
      <c r="Q10" s="74">
        <f t="shared" si="0"/>
        <v>905</v>
      </c>
      <c r="R10" s="74">
        <f t="shared" si="1"/>
        <v>7481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13318</v>
      </c>
      <c r="E11" s="189">
        <v>23</v>
      </c>
      <c r="F11" s="189">
        <v>0</v>
      </c>
      <c r="G11" s="74">
        <f t="shared" si="2"/>
        <v>13341</v>
      </c>
      <c r="H11" s="65"/>
      <c r="I11" s="65"/>
      <c r="J11" s="74">
        <f t="shared" si="3"/>
        <v>13341</v>
      </c>
      <c r="K11" s="65">
        <v>5895</v>
      </c>
      <c r="L11" s="65">
        <v>484</v>
      </c>
      <c r="M11" s="65">
        <v>0</v>
      </c>
      <c r="N11" s="74">
        <f t="shared" si="4"/>
        <v>6379</v>
      </c>
      <c r="O11" s="65"/>
      <c r="P11" s="65"/>
      <c r="Q11" s="74">
        <f t="shared" si="0"/>
        <v>6379</v>
      </c>
      <c r="R11" s="74">
        <f t="shared" si="1"/>
        <v>6962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1640</v>
      </c>
      <c r="E12" s="189">
        <v>0</v>
      </c>
      <c r="F12" s="189">
        <v>0</v>
      </c>
      <c r="G12" s="74">
        <f t="shared" si="2"/>
        <v>1640</v>
      </c>
      <c r="H12" s="65"/>
      <c r="I12" s="65"/>
      <c r="J12" s="74">
        <f t="shared" si="3"/>
        <v>1640</v>
      </c>
      <c r="K12" s="65">
        <v>1225</v>
      </c>
      <c r="L12" s="65">
        <v>124</v>
      </c>
      <c r="M12" s="65"/>
      <c r="N12" s="74">
        <f t="shared" si="4"/>
        <v>1349</v>
      </c>
      <c r="O12" s="65"/>
      <c r="P12" s="65"/>
      <c r="Q12" s="74">
        <f t="shared" si="0"/>
        <v>1349</v>
      </c>
      <c r="R12" s="74">
        <f t="shared" si="1"/>
        <v>291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696</v>
      </c>
      <c r="E13" s="189">
        <v>82</v>
      </c>
      <c r="F13" s="189">
        <v>87</v>
      </c>
      <c r="G13" s="74">
        <f t="shared" si="2"/>
        <v>691</v>
      </c>
      <c r="H13" s="65"/>
      <c r="I13" s="65"/>
      <c r="J13" s="74">
        <f t="shared" si="3"/>
        <v>691</v>
      </c>
      <c r="K13" s="65">
        <v>355</v>
      </c>
      <c r="L13" s="65">
        <v>93</v>
      </c>
      <c r="M13" s="65">
        <v>73</v>
      </c>
      <c r="N13" s="74">
        <f t="shared" si="4"/>
        <v>375</v>
      </c>
      <c r="O13" s="65"/>
      <c r="P13" s="65"/>
      <c r="Q13" s="74">
        <f t="shared" si="0"/>
        <v>375</v>
      </c>
      <c r="R13" s="74">
        <f t="shared" si="1"/>
        <v>316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1202</v>
      </c>
      <c r="F15" s="457">
        <v>2</v>
      </c>
      <c r="G15" s="74">
        <f t="shared" si="2"/>
        <v>1200</v>
      </c>
      <c r="H15" s="458"/>
      <c r="I15" s="458"/>
      <c r="J15" s="74">
        <f t="shared" si="3"/>
        <v>1200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1200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354</v>
      </c>
      <c r="E16" s="189">
        <v>14</v>
      </c>
      <c r="F16" s="189"/>
      <c r="G16" s="74">
        <f t="shared" si="2"/>
        <v>368</v>
      </c>
      <c r="H16" s="65"/>
      <c r="I16" s="65"/>
      <c r="J16" s="74">
        <f t="shared" si="3"/>
        <v>368</v>
      </c>
      <c r="K16" s="65">
        <v>182</v>
      </c>
      <c r="L16" s="65">
        <v>45</v>
      </c>
      <c r="M16" s="65"/>
      <c r="N16" s="74">
        <f t="shared" si="4"/>
        <v>227</v>
      </c>
      <c r="O16" s="65"/>
      <c r="P16" s="65"/>
      <c r="Q16" s="74">
        <f aca="true" t="shared" si="5" ref="Q16:Q25">N16+O16-P16</f>
        <v>227</v>
      </c>
      <c r="R16" s="74">
        <f aca="true" t="shared" si="6" ref="R16:R25">J16-Q16</f>
        <v>141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25017</v>
      </c>
      <c r="E17" s="194">
        <f>SUM(E9:E16)</f>
        <v>1321</v>
      </c>
      <c r="F17" s="194">
        <f>SUM(F9:F16)</f>
        <v>170</v>
      </c>
      <c r="G17" s="74">
        <f t="shared" si="2"/>
        <v>26168</v>
      </c>
      <c r="H17" s="75">
        <f>SUM(H9:H16)</f>
        <v>0</v>
      </c>
      <c r="I17" s="75">
        <f>SUM(I9:I16)</f>
        <v>0</v>
      </c>
      <c r="J17" s="74">
        <f t="shared" si="3"/>
        <v>26168</v>
      </c>
      <c r="K17" s="75">
        <f>SUM(K9:K16)</f>
        <v>8413</v>
      </c>
      <c r="L17" s="75">
        <f>SUM(L9:L16)</f>
        <v>919</v>
      </c>
      <c r="M17" s="75">
        <f>SUM(M9:M16)</f>
        <v>97</v>
      </c>
      <c r="N17" s="74">
        <f t="shared" si="4"/>
        <v>9235</v>
      </c>
      <c r="O17" s="75">
        <f>SUM(O9:O16)</f>
        <v>0</v>
      </c>
      <c r="P17" s="75">
        <f>SUM(P9:P16)</f>
        <v>0</v>
      </c>
      <c r="Q17" s="74">
        <f t="shared" si="5"/>
        <v>9235</v>
      </c>
      <c r="R17" s="74">
        <f t="shared" si="6"/>
        <v>16933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28</v>
      </c>
      <c r="E22" s="189">
        <v>3</v>
      </c>
      <c r="F22" s="189"/>
      <c r="G22" s="74">
        <f t="shared" si="2"/>
        <v>31</v>
      </c>
      <c r="H22" s="65"/>
      <c r="I22" s="65"/>
      <c r="J22" s="74">
        <f t="shared" si="3"/>
        <v>31</v>
      </c>
      <c r="K22" s="65">
        <v>27</v>
      </c>
      <c r="L22" s="65">
        <v>1</v>
      </c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28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31</v>
      </c>
      <c r="H25" s="66">
        <f t="shared" si="7"/>
        <v>0</v>
      </c>
      <c r="I25" s="66">
        <f t="shared" si="7"/>
        <v>0</v>
      </c>
      <c r="J25" s="67">
        <f t="shared" si="3"/>
        <v>31</v>
      </c>
      <c r="K25" s="66">
        <f t="shared" si="7"/>
        <v>27</v>
      </c>
      <c r="L25" s="66">
        <f t="shared" si="7"/>
        <v>1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</v>
      </c>
      <c r="E37" s="189"/>
      <c r="F37" s="189"/>
      <c r="G37" s="74">
        <f t="shared" si="2"/>
        <v>1</v>
      </c>
      <c r="H37" s="72"/>
      <c r="I37" s="72"/>
      <c r="J37" s="74">
        <f t="shared" si="3"/>
        <v>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25046</v>
      </c>
      <c r="E40" s="438">
        <f>E17+E18+E19+E25+E38+E39</f>
        <v>1324</v>
      </c>
      <c r="F40" s="438">
        <f aca="true" t="shared" si="13" ref="F40:R40">F17+F18+F19+F25+F38+F39</f>
        <v>170</v>
      </c>
      <c r="G40" s="438">
        <f t="shared" si="13"/>
        <v>26200</v>
      </c>
      <c r="H40" s="438">
        <f t="shared" si="13"/>
        <v>0</v>
      </c>
      <c r="I40" s="438">
        <f t="shared" si="13"/>
        <v>0</v>
      </c>
      <c r="J40" s="438">
        <f t="shared" si="13"/>
        <v>26200</v>
      </c>
      <c r="K40" s="438">
        <f t="shared" si="13"/>
        <v>8440</v>
      </c>
      <c r="L40" s="438">
        <f t="shared" si="13"/>
        <v>920</v>
      </c>
      <c r="M40" s="438">
        <f t="shared" si="13"/>
        <v>97</v>
      </c>
      <c r="N40" s="438">
        <f t="shared" si="13"/>
        <v>9263</v>
      </c>
      <c r="O40" s="438">
        <f t="shared" si="13"/>
        <v>0</v>
      </c>
      <c r="P40" s="438">
        <f t="shared" si="13"/>
        <v>0</v>
      </c>
      <c r="Q40" s="438">
        <f t="shared" si="13"/>
        <v>9263</v>
      </c>
      <c r="R40" s="438">
        <f t="shared" si="13"/>
        <v>16937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5" t="str">
        <f>'справка №1-БАЛАНС'!E3</f>
        <v>"Алфа Ууд България"АД</v>
      </c>
      <c r="C3" s="626"/>
      <c r="D3" s="526" t="s">
        <v>2</v>
      </c>
      <c r="E3" s="107">
        <f>'справка №1-БАЛАНС'!H3</f>
        <v>103036725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към 31.12.2007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</v>
      </c>
      <c r="D16" s="119">
        <f>+D17+D18</f>
        <v>0</v>
      </c>
      <c r="E16" s="120">
        <f t="shared" si="0"/>
        <v>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</v>
      </c>
      <c r="D18" s="108"/>
      <c r="E18" s="120">
        <f t="shared" si="0"/>
        <v>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</v>
      </c>
      <c r="D19" s="104">
        <f>D11+D15+D16</f>
        <v>0</v>
      </c>
      <c r="E19" s="118">
        <f>E11+E15+E16</f>
        <v>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975</v>
      </c>
      <c r="D28" s="108"/>
      <c r="E28" s="120">
        <f t="shared" si="0"/>
        <v>975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17</v>
      </c>
      <c r="D31" s="108"/>
      <c r="E31" s="120">
        <f t="shared" si="0"/>
        <v>17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313</v>
      </c>
      <c r="D38" s="105">
        <f>SUM(D39:D42)</f>
        <v>0</v>
      </c>
      <c r="E38" s="121">
        <f>SUM(E39:E42)</f>
        <v>313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313</v>
      </c>
      <c r="D42" s="108"/>
      <c r="E42" s="120">
        <f t="shared" si="0"/>
        <v>313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1305</v>
      </c>
      <c r="D43" s="104">
        <f>D24+D28+D29+D31+D30+D32+D33+D38</f>
        <v>0</v>
      </c>
      <c r="E43" s="118">
        <f>E24+E28+E29+E31+E30+E32+E33+E38</f>
        <v>1305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1321</v>
      </c>
      <c r="D44" s="103">
        <f>D43+D21+D19+D9</f>
        <v>0</v>
      </c>
      <c r="E44" s="118">
        <f>E43+E21+E19+E9</f>
        <v>1321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11963</v>
      </c>
      <c r="D52" s="103">
        <f>SUM(D53:D55)</f>
        <v>0</v>
      </c>
      <c r="E52" s="119">
        <f>C52-D52</f>
        <v>11963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11963</v>
      </c>
      <c r="D53" s="108"/>
      <c r="E53" s="119">
        <f>C53-D53</f>
        <v>11963</v>
      </c>
      <c r="F53" s="108"/>
    </row>
    <row r="54" spans="1:6" ht="12">
      <c r="A54" s="396" t="s">
        <v>692</v>
      </c>
      <c r="B54" s="397" t="s">
        <v>693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</v>
      </c>
      <c r="D64" s="108"/>
      <c r="E64" s="119">
        <f t="shared" si="1"/>
        <v>2</v>
      </c>
      <c r="F64" s="110"/>
    </row>
    <row r="65" spans="1:6" ht="12">
      <c r="A65" s="396" t="s">
        <v>710</v>
      </c>
      <c r="B65" s="397" t="s">
        <v>711</v>
      </c>
      <c r="C65" s="109">
        <v>2</v>
      </c>
      <c r="D65" s="109"/>
      <c r="E65" s="119">
        <f t="shared" si="1"/>
        <v>2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11965</v>
      </c>
      <c r="D66" s="103">
        <f>D52+D56+D61+D62+D63+D64</f>
        <v>0</v>
      </c>
      <c r="E66" s="119">
        <f t="shared" si="1"/>
        <v>11965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1038</v>
      </c>
      <c r="D68" s="108"/>
      <c r="E68" s="119">
        <f t="shared" si="1"/>
        <v>1038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612</v>
      </c>
      <c r="D71" s="105">
        <f>SUM(D72:D74)</f>
        <v>612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612</v>
      </c>
      <c r="D72" s="108">
        <v>612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0</v>
      </c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815</v>
      </c>
      <c r="D75" s="103">
        <f>D76+D78</f>
        <v>815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815</v>
      </c>
      <c r="D76" s="108">
        <v>815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1108</v>
      </c>
      <c r="D85" s="104">
        <f>SUM(D86:D90)+D94</f>
        <v>1108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954</v>
      </c>
      <c r="D87" s="108">
        <v>954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59</v>
      </c>
      <c r="D89" s="108">
        <v>59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66</v>
      </c>
      <c r="D90" s="103">
        <f>SUM(D91:D93)</f>
        <v>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52</v>
      </c>
      <c r="D92" s="108">
        <v>52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</v>
      </c>
      <c r="D93" s="108">
        <v>14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29</v>
      </c>
      <c r="D94" s="108">
        <v>29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49</v>
      </c>
      <c r="D95" s="108">
        <v>49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2584</v>
      </c>
      <c r="D96" s="104">
        <f>D85+D80+D75+D71+D95</f>
        <v>2584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15587</v>
      </c>
      <c r="D97" s="104">
        <f>D96+D68+D66</f>
        <v>2584</v>
      </c>
      <c r="E97" s="104">
        <f>E96+E68+E66</f>
        <v>13003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6</v>
      </c>
      <c r="D104" s="108"/>
      <c r="E104" s="108">
        <v>3</v>
      </c>
      <c r="F104" s="125">
        <f>C104+D104-E104</f>
        <v>3</v>
      </c>
    </row>
    <row r="105" spans="1:16" ht="12">
      <c r="A105" s="412" t="s">
        <v>778</v>
      </c>
      <c r="B105" s="395" t="s">
        <v>779</v>
      </c>
      <c r="C105" s="103">
        <f>SUM(C102:C104)</f>
        <v>6</v>
      </c>
      <c r="D105" s="103">
        <f>SUM(D102:D104)</f>
        <v>0</v>
      </c>
      <c r="E105" s="103">
        <f>SUM(E102:E104)</f>
        <v>3</v>
      </c>
      <c r="F105" s="103">
        <f>SUM(F102:F104)</f>
        <v>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879</v>
      </c>
      <c r="B109" s="620"/>
      <c r="C109" s="620" t="s">
        <v>382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782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5" sqref="C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7" t="str">
        <f>'справка №1-БАЛАНС'!E3</f>
        <v>"Алфа Ууд България"АД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103036725</v>
      </c>
    </row>
    <row r="5" spans="1:9" ht="15">
      <c r="A5" s="501" t="s">
        <v>5</v>
      </c>
      <c r="B5" s="628" t="str">
        <f>'справка №1-БАЛАНС'!E5</f>
        <v>към 31.12.2007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45</v>
      </c>
      <c r="D12" s="98"/>
      <c r="E12" s="98"/>
      <c r="F12" s="98">
        <v>1</v>
      </c>
      <c r="G12" s="98"/>
      <c r="H12" s="98"/>
      <c r="I12" s="434">
        <f>F12+G12-H12</f>
        <v>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45</v>
      </c>
      <c r="D17" s="85">
        <f t="shared" si="1"/>
        <v>0</v>
      </c>
      <c r="E17" s="85">
        <f t="shared" si="1"/>
        <v>0</v>
      </c>
      <c r="F17" s="85">
        <f t="shared" si="1"/>
        <v>1</v>
      </c>
      <c r="G17" s="85">
        <f t="shared" si="1"/>
        <v>0</v>
      </c>
      <c r="H17" s="85">
        <f t="shared" si="1"/>
        <v>0</v>
      </c>
      <c r="I17" s="434">
        <f t="shared" si="0"/>
        <v>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30"/>
      <c r="C30" s="630"/>
      <c r="D30" s="459" t="s">
        <v>820</v>
      </c>
      <c r="E30" s="629"/>
      <c r="F30" s="629"/>
      <c r="G30" s="629"/>
      <c r="H30" s="420" t="s">
        <v>782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0">
      <selection activeCell="A26" sqref="A26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5"/>
    </row>
    <row r="2" ht="12.75">
      <c r="A2" s="580"/>
    </row>
    <row r="3" ht="12.75">
      <c r="A3" s="580"/>
    </row>
    <row r="4" ht="12.75">
      <c r="A4" s="580"/>
    </row>
    <row r="6" ht="12.75">
      <c r="A6" s="576"/>
    </row>
    <row r="7" ht="12.75">
      <c r="A7" s="575"/>
    </row>
    <row r="8" ht="12.75">
      <c r="A8" s="576"/>
    </row>
    <row r="9" ht="12.75">
      <c r="A9" s="576"/>
    </row>
    <row r="10" ht="12.75">
      <c r="A10" s="577" t="s">
        <v>867</v>
      </c>
    </row>
    <row r="11" ht="12.75">
      <c r="A11" s="576" t="s">
        <v>868</v>
      </c>
    </row>
    <row r="12" ht="12.75">
      <c r="A12" s="576"/>
    </row>
    <row r="13" ht="13.5" thickBot="1">
      <c r="A13" s="576"/>
    </row>
    <row r="14" ht="26.25" thickBot="1">
      <c r="A14" s="578" t="s">
        <v>869</v>
      </c>
    </row>
    <row r="19" ht="12.75">
      <c r="A19" s="580"/>
    </row>
    <row r="20" ht="12.75">
      <c r="A20" s="580" t="s">
        <v>870</v>
      </c>
    </row>
    <row r="21" ht="12.75">
      <c r="A21" s="580"/>
    </row>
    <row r="22" ht="12.75">
      <c r="A22" s="580" t="s">
        <v>871</v>
      </c>
    </row>
    <row r="23" ht="12.75">
      <c r="A23" s="580" t="s">
        <v>872</v>
      </c>
    </row>
    <row r="24" ht="12.75">
      <c r="A24" s="580" t="s">
        <v>873</v>
      </c>
    </row>
    <row r="25" ht="12.75">
      <c r="A25" s="579"/>
    </row>
    <row r="26" ht="38.25">
      <c r="A26" s="580" t="s">
        <v>881</v>
      </c>
    </row>
    <row r="27" ht="12.75">
      <c r="A27" s="580"/>
    </row>
    <row r="28" ht="12.75">
      <c r="A28" s="580"/>
    </row>
    <row r="29" ht="12.75">
      <c r="A29" s="580"/>
    </row>
    <row r="30" ht="12.75">
      <c r="A30" s="580"/>
    </row>
    <row r="31" ht="12.75">
      <c r="A31" s="580"/>
    </row>
    <row r="32" ht="12.75">
      <c r="A32" s="580"/>
    </row>
    <row r="33" ht="12.75">
      <c r="A33" s="580"/>
    </row>
    <row r="34" ht="12.75">
      <c r="A34" s="580" t="s">
        <v>880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8" sqref="A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/>
      <c r="C5" s="634"/>
      <c r="D5" s="634"/>
      <c r="E5" s="570" t="s">
        <v>2</v>
      </c>
      <c r="F5" s="451">
        <f>'справка №1-БАЛАНС'!H3</f>
        <v>103036725</v>
      </c>
    </row>
    <row r="6" spans="1:13" ht="15" customHeight="1">
      <c r="A6" s="27" t="s">
        <v>823</v>
      </c>
      <c r="B6" s="635" t="str">
        <f>'справка №1-БАЛАНС'!E5</f>
        <v>към 31.12.2007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6" t="s">
        <v>850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858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darina ivanova</cp:lastModifiedBy>
  <cp:lastPrinted>2008-01-30T11:21:51Z</cp:lastPrinted>
  <dcterms:created xsi:type="dcterms:W3CDTF">2000-06-29T12:02:40Z</dcterms:created>
  <dcterms:modified xsi:type="dcterms:W3CDTF">2008-01-30T11:52:02Z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