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<sst xmlns="http://schemas.openxmlformats.org/spreadsheetml/2006/main" count="1080" uniqueCount="884">
  <si>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</si>
  <si>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</si>
  <si>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</si>
  <si>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</si>
  <si>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</si>
  <si>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</si>
  <si>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</si>
  <si>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</si>
  <si>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</si>
  <si>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</si>
  <si>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</si>
  <si>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</si>
  <si>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</si>
  <si>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</si>
  <si>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</si>
  <si>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</si>
  <si>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</si>
  <si>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</si>
  <si>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</si>
  <si>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</si>
  <si>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</si>
  <si>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</si>
  <si>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</si>
  <si>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</si>
  <si>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</si>
  <si>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</si>
  <si>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</si>
  <si>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</si>
  <si>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</si>
  <si>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</si>
  <si>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</si>
  <si>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</si>
  <si>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</si>
  <si>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</si>
  <si>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</si>
  <si>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</si>
  <si>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</si>
  <si>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</si>
  <si>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</si>
  <si>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</si>
  <si>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</si>
  <si>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</si>
  <si>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</si>
  <si>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</si>
  <si>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</si>
  <si>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</si>
  <si>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</si>
  <si>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</si>
  <si>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</si>
  <si>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</si>
  <si>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</si>
  <si>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</si>
  <si>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</si>
  <si>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</si>
  <si>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</si>
  <si>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</si>
  <si>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</si>
  <si>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</si>
  <si>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</si>
  <si>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</si>
  <si>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</si>
  <si>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</si>
  <si>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</si>
  <si>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</si>
  <si>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</si>
  <si>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</si>
  <si>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</si>
  <si>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</si>
  <si>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</si>
  <si>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</si>
  <si>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</si>
  <si>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</si>
  <si>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</si>
  <si>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</si>
  <si>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</si>
  <si>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</si>
  <si>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</si>
  <si>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</si>
  <si>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</si>
  <si>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</si>
  <si>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</si>
  <si>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</si>
  <si>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</si>
  <si>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</si>
  <si>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</si>
  <si>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</si>
  <si>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</si>
  <si>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</si>
  <si>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</si>
  <si>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</si>
  <si>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</si>
  <si>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</si>
  <si>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</si>
  <si>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</si>
  <si>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</si>
  <si>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</si>
  <si>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</si>
  <si>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</si>
  <si>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</si>
  <si>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</si>
  <si>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</si>
  <si>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</si>
  <si>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</si>
  <si>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</si>
  <si>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</si>
  <si>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</si>
  <si>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</si>
  <si>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</si>
  <si>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</si>
  <si>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</si>
  <si>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</si>
  <si>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</si>
  <si>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</si>
  <si>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</si>
  <si>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</si>
  <si>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</si>
  <si>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</si>
  <si>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</si>
  <si>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</si>
  <si>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</si>
  <si>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</si>
  <si>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</si>
  <si>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</si>
  <si>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</si>
  <si>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</si>
  <si>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</si>
  <si>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</si>
  <si>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</si>
  <si>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</si>
  <si>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</si>
  <si>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</si>
  <si>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</si>
  <si>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</si>
  <si>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</si>
  <si>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</si>
  <si>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</si>
  <si>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</si>
  <si>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</si>
  <si>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</si>
  <si>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</si>
  <si>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</si>
  <si>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</si>
  <si>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</si>
  <si>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</si>
  <si>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</si>
  <si>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</si>
  <si>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</si>
  <si>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</si>
  <si>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</si>
  <si>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</si>
  <si>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</si>
  <si>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</si>
  <si>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</si>
  <si>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</si>
  <si>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</si>
  <si>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</si>
  <si>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</si>
  <si>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</si>
  <si>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</si>
  <si>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</si>
  <si>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</si>
  <si>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</si>
  <si>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</si>
  <si>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</si>
  <si>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</si>
  <si>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</si>
  <si>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</si>
  <si>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</si>
  <si>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</si>
  <si>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</si>
  <si>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</si>
  <si>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</si>
  <si>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</si>
  <si>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</si>
  <si>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</si>
  <si>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</si>
  <si>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</si>
  <si>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</si>
  <si>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</si>
  <si>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</si>
  <si>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</si>
  <si>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</si>
  <si>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</si>
  <si>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</si>
  <si>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</si>
  <si>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</si>
  <si>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</si>
  <si>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</si>
  <si>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</si>
  <si>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</si>
  <si>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</si>
  <si>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</si>
  <si>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</si>
  <si>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</si>
  <si>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</si>
  <si>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</si>
  <si>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</si>
  <si>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</si>
  <si>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</si>
  <si>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</si>
  <si>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</si>
  <si>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</si>
  <si>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</si>
  <si>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</si>
  <si>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</si>
  <si>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</si>
  <si>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</si>
  <si>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</si>
  <si>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</si>
  <si>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</si>
  <si>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</si>
  <si>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</si>
  <si>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</si>
  <si>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</si>
  <si>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</si>
  <si>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</si>
  <si>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</si>
  <si>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</si>
  <si>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</si>
  <si>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</si>
  <si>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</si>
  <si>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</si>
  <si>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</si>
  <si>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</si>
  <si>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</si>
  <si>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</si>
  <si>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</si>
  <si>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</si>
  <si>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</si>
  <si>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</si>
  <si>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</si>
  <si>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</si>
  <si>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</si>
  <si>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</si>
  <si>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</si>
  <si>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</si>
  <si>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</si>
  <si>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</si>
  <si>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</si>
  <si>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</si>
  <si>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</si>
  <si>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</si>
  <si>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</si>
  <si>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</si>
  <si>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</si>
  <si>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</si>
  <si>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</si>
  <si>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</si>
  <si>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</si>
  <si>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</si>
  <si>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</si>
  <si>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</si>
  <si>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</si>
  <si>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</si>
  <si>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</si>
  <si>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</si>
  <si>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</si>
  <si>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</si>
  <si>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</si>
  <si>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</si>
  <si>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</si>
  <si>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</si>
  <si>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</si>
  <si>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</si>
  <si>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</si>
  <si>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</si>
  <si>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</si>
  <si>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</si>
  <si>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</si>
  <si>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</si>
  <si>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</si>
  <si>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</si>
  <si>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</si>
  <si>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</si>
  <si>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</si>
  <si>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</si>
  <si>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</si>
  <si>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</si>
  <si>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</si>
  <si>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</si>
  <si>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</si>
  <si>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</si>
  <si>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</si>
  <si>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</si>
  <si>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</si>
  <si>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</si>
  <si>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</si>
  <si>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</si>
  <si>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</si>
  <si>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</si>
  <si>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</si>
  <si>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</si>
  <si>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</si>
  <si>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</si>
  <si>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</si>
  <si>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</si>
  <si>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</si>
  <si>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</si>
  <si>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</si>
  <si>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</si>
  <si>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</si>
  <si>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</si>
  <si>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</si>
  <si>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</si>
  <si>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</si>
  <si>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</si>
  <si>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</si>
  <si>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</si>
  <si>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</si>
  <si>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</si>
  <si>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</si>
  <si>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</si>
  <si>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</si>
  <si>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</si>
  <si>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</si>
  <si>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</si>
  <si>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</si>
  <si>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</si>
  <si>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</si>
  <si>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</si>
  <si>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</si>
  <si>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</si>
  <si>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</si>
  <si>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</si>
  <si>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</si>
  <si>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</si>
  <si>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</si>
  <si>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</si>
  <si>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</si>
  <si>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</si>
  <si>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</si>
  <si>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</si>
  <si>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</si>
  <si>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</si>
  <si>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</si>
  <si>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</si>
  <si>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</si>
  <si>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</si>
  <si>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</si>
  <si>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</si>
  <si>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</si>
  <si>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</si>
  <si>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</si>
  <si>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</si>
  <si>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</si>
  <si>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</si>
  <si>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</si>
  <si>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</si>
  <si>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</si>
  <si>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</si>
  <si>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</si>
  <si>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</si>
  <si>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</si>
  <si>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</si>
  <si>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</si>
  <si>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</si>
  <si>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</si>
  <si>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</si>
  <si>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</si>
  <si>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</si>
  <si>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</si>
  <si>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</si>
  <si>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</si>
  <si>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</si>
  <si>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</si>
  <si>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</si>
  <si>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</si>
  <si>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</si>
  <si>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</si>
  <si>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</si>
  <si>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</si>
  <si>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</si>
  <si>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</si>
  <si>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</si>
  <si>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</si>
  <si>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</si>
  <si>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</si>
  <si>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</si>
  <si>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</si>
  <si>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</si>
  <si>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</si>
  <si>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</si>
  <si>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</si>
  <si>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</si>
  <si>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</si>
  <si>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</si>
  <si>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</si>
  <si>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</si>
  <si>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</si>
  <si>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</si>
  <si>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</si>
  <si>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</si>
  <si>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</si>
  <si>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</si>
  <si>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</si>
  <si>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</si>
  <si>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</si>
  <si>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</si>
  <si>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</si>
  <si>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</si>
  <si>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</si>
  <si>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</si>
  <si>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</si>
  <si>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</si>
  <si>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</si>
  <si>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</si>
  <si>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</si>
  <si>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</si>
  <si>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</si>
  <si>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</si>
  <si>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</si>
  <si>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</si>
  <si>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</si>
  <si>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</si>
  <si>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</si>
  <si>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</si>
  <si>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</si>
  <si>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</si>
  <si>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</si>
  <si>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</si>
  <si>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</si>
  <si>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</si>
  <si>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</si>
  <si>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</si>
  <si>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</si>
  <si>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</si>
  <si>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</si>
  <si>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</si>
  <si>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</si>
  <si>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</si>
  <si>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</si>
  <si>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</si>
  <si>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</si>
  <si>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</si>
  <si>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</si>
  <si>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</si>
  <si>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</si>
  <si>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</si>
  <si>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</si>
  <si>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</si>
  <si>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</si>
  <si>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</si>
  <si>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</si>
  <si>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</si>
  <si>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</si>
  <si>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</si>
  <si>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</si>
  <si>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</si>
  <si>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</si>
  <si>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</si>
  <si>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</si>
  <si>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</si>
  <si>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</si>
  <si>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</si>
  <si>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</si>
  <si>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</si>
  <si>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</si>
  <si>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</si>
  <si>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</si>
  <si>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</si>
  <si>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</si>
  <si>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</si>
  <si>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</si>
  <si>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</si>
  <si>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</si>
  <si>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</si>
  <si>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</si>
  <si>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</si>
  <si>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</si>
  <si>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</si>
  <si>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</si>
  <si>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</si>
  <si>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</si>
  <si>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</si>
  <si>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</si>
  <si>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</si>
  <si>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</si>
  <si>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</si>
  <si>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</si>
  <si>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</si>
  <si>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</si>
  <si>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</si>
  <si>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</si>
  <si>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</si>
  <si>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</si>
  <si>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</si>
  <si>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</si>
  <si>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</si>
  <si>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</si>
  <si>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</si>
  <si>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</si>
  <si>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</si>
  <si>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</si>
  <si>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</si>
  <si>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</si>
  <si>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</si>
  <si>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</si>
  <si>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</si>
  <si>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</si>
  <si>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</si>
  <si>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</si>
  <si>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</si>
  <si>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</si>
  <si>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</si>
  <si>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</si>
  <si>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</si>
  <si>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</si>
  <si>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</si>
  <si>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</si>
  <si>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</si>
  <si>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</si>
  <si>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</si>
  <si>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</si>
  <si>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</si>
  <si>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</si>
  <si>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</si>
  <si>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</si>
  <si>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</si>
  <si>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</si>
  <si>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</si>
  <si>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</si>
  <si>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</si>
  <si>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</si>
  <si>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</si>
  <si>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</si>
  <si>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</si>
  <si>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</si>
  <si>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</si>
  <si>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</si>
  <si>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</si>
  <si>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</si>
  <si>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</si>
  <si>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</si>
  <si>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</si>
  <si>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</si>
  <si>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</si>
  <si>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</si>
  <si>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</si>
  <si>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</si>
  <si>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</si>
  <si>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</si>
  <si>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</si>
  <si>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</si>
  <si>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</si>
  <si>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</si>
  <si>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</si>
  <si>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</si>
  <si>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</si>
  <si>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</si>
  <si>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</si>
  <si>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</si>
  <si>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</si>
  <si>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</si>
  <si>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</si>
  <si>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</si>
  <si>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</si>
  <si>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</si>
  <si>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</si>
  <si>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</si>
  <si>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</si>
  <si>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</si>
  <si>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</si>
  <si>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</si>
  <si>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</si>
  <si>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</si>
  <si>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</si>
  <si>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</si>
  <si>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</si>
  <si>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</si>
  <si>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</si>
  <si>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</si>
  <si>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</si>
  <si>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</si>
  <si>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</si>
  <si>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</si>
  <si>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</si>
  <si>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</si>
  <si>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</si>
  <si>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</si>
  <si>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</si>
  <si>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</si>
  <si>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</si>
  <si>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</si>
  <si>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</si>
  <si>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</si>
  <si>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</si>
  <si>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</si>
  <si>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</si>
  <si>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</si>
  <si>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</si>
  <si>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</si>
  <si>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</si>
  <si>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</si>
  <si>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</si>
  <si>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</si>
  <si>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</si>
  <si>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</si>
  <si>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</si>
  <si>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</si>
  <si>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</si>
  <si>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</si>
  <si>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</si>
  <si>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</si>
  <si>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</si>
  <si>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</si>
  <si>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</si>
  <si>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</si>
  <si>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</si>
  <si>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</si>
  <si>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</si>
  <si>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</si>
  <si>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</si>
  <si>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</si>
  <si>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</si>
  <si>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</si>
  <si>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</si>
  <si>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</si>
  <si>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</si>
  <si>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</si>
  <si>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</si>
  <si>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</si>
  <si>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</si>
  <si>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</si>
  <si>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</si>
  <si>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</si>
  <si>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</si>
  <si>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</si>
  <si>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</si>
  <si>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</si>
  <si>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</si>
  <si>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</si>
  <si>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</si>
  <si>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</si>
  <si>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</si>
  <si>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</si>
  <si>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</si>
  <si>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</si>
  <si>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</si>
  <si>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</si>
  <si>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</si>
  <si>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</si>
  <si>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</si>
  <si>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</si>
  <si>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</si>
  <si>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</si>
  <si>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</si>
  <si>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</si>
  <si>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</si>
  <si>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</si>
  <si>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</si>
  <si>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</si>
  <si>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</si>
  <si>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</si>
  <si>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</si>
  <si>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</si>
  <si>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</si>
  <si>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</si>
  <si>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</si>
  <si>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</si>
  <si>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</si>
  <si>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</si>
  <si>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</si>
  <si>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</si>
  <si>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</si>
  <si>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</si>
  <si>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</si>
  <si>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</si>
  <si>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</si>
  <si>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</si>
  <si>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</si>
  <si>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</si>
  <si>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</si>
  <si>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</si>
  <si>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</si>
  <si>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</si>
  <si>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</si>
  <si>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</si>
  <si>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</si>
  <si>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</si>
  <si>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</si>
  <si>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</si>
  <si>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</si>
  <si>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</si>
  <si>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</si>
  <si>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</si>
  <si>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</si>
  <si>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</si>
  <si>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</si>
  <si>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</si>
  <si>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</si>
  <si>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</si>
  <si>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</si>
  <si>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</si>
  <si>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</si>
  <si>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</si>
  <si>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</si>
  <si>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</si>
  <si>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</si>
  <si>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</si>
  <si>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</si>
  <si>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</si>
  <si>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</si>
  <si>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</si>
  <si>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</si>
  <si>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</si>
  <si>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</si>
  <si>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</si>
  <si>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</si>
  <si>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</si>
  <si>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</si>
  <si>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</si>
  <si>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</si>
  <si>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</si>
  <si>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</si>
  <si>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</si>
  <si>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</si>
  <si>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</si>
  <si>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</si>
  <si>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</si>
  <si>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</si>
  <si>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</si>
  <si>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</si>
  <si>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</si>
  <si>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</si>
  <si>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</si>
  <si>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</si>
  <si>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</si>
  <si>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</si>
  <si>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</si>
  <si>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</si>
  <si>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</si>
  <si>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</si>
  <si>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</si>
  <si>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</si>
  <si>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</si>
  <si>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</si>
  <si>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</si>
  <si>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</si>
  <si>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</si>
  <si>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</si>
  <si>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</si>
  <si>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</si>
  <si>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</si>
  <si>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</si>
  <si>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</si>
  <si>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</si>
  <si>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</si>
  <si>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</si>
  <si>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</si>
  <si>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</si>
  <si>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</si>
  <si>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</si>
  <si>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</si>
  <si>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</si>
  <si>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</si>
  <si>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</si>
  <si>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</si>
  <si>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</si>
  <si>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</si>
  <si>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</si>
  <si>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</si>
  <si>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</si>
  <si>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</si>
  <si>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</si>
  <si>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</si>
  <si>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</si>
  <si>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</si>
  <si>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</si>
  <si>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</si>
  <si>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</si>
  <si>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</si>
  <si>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</si>
  <si>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</si>
  <si>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</si>
  <si>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</si>
  <si>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</si>
  <si>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</si>
  <si>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</si>
  <si>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</si>
  <si>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</si>
  <si>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</si>
  <si>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</si>
  <si>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</si>
  <si>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</si>
  <si>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</si>
  <si>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</si>
  <si>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</si>
  <si>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</si>
  <si>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</si>
  <si>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</si>
  <si>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</si>
  <si>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</si>
  <si>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</si>
  <si>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</si>
  <si>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</si>
  <si>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</si>
  <si>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</si>
  <si>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</si>
  <si>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</si>
  <si>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</si>
  <si>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</si>
  <si>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</si>
  <si>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</si>
  <si>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</si>
  <si>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</si>
  <si>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</si>
  <si>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</si>
  <si>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</si>
  <si>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</si>
  <si>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</si>
  <si>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</si>
  <si>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</si>
  <si>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</si>
  <si>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</si>
  <si>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</si>
  <si>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</si>
  <si>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</si>
  <si>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</si>
  <si>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</si>
  <si>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</si>
  <si>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</si>
  <si>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</si>
  <si>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</si>
  <si>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</si>
  <si>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</si>
  <si>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</si>
  <si>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</si>
  <si>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</si>
  <si>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</si>
  <si>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</si>
  <si>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</si>
  <si>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</si>
  <si>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</si>
  <si>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</si>
  <si>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</si>
  <si>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</si>
  <si>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</si>
  <si>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</si>
  <si>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</si>
  <si>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</si>
  <si>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</si>
  <si>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</si>
  <si>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</si>
  <si>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</si>
  <si>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</si>
  <si>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</si>
  <si>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</si>
  <si>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</si>
  <si>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</si>
  <si>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</si>
  <si>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</si>
  <si>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</si>
  <si>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</si>
  <si>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</si>
  <si>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</si>
  <si>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</si>
  <si>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</si>
  <si>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</si>
  <si>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</si>
  <si>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</si>
  <si>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</si>
  <si>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</si>
  <si>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АРТАНЕС МАЙНИНГ ГРУП АД</t>
  </si>
  <si>
    <t>НЕКОНСОЛИДИРАН</t>
  </si>
  <si>
    <t>/Прокопи Прокопиев/</t>
  </si>
  <si>
    <t xml:space="preserve">Съставител:……………                                                 </t>
  </si>
  <si>
    <t xml:space="preserve">/Б.Борисова-Изп.директор "Енида инженеринг" АД/                                                                                    </t>
  </si>
  <si>
    <t>………………………</t>
  </si>
  <si>
    <t>/Б.Борисова–Изп.директор "Енида инженеринг" АД/</t>
  </si>
  <si>
    <t>………………………..</t>
  </si>
  <si>
    <t>Съставител:…………………………….</t>
  </si>
  <si>
    <t>/Б.Борисова-Изп.директор "Енида инженеринг" АД/</t>
  </si>
  <si>
    <t>Ръководител:……………………………..</t>
  </si>
  <si>
    <t>Съставител: ……………………….</t>
  </si>
  <si>
    <t xml:space="preserve"> Ръководител………………</t>
  </si>
  <si>
    <t>Ръководител:……………………….</t>
  </si>
  <si>
    <t>Съставител:………………….</t>
  </si>
  <si>
    <t>Ръководител:…………………</t>
  </si>
  <si>
    <t>Дата на съставяне: 26.10.2012г.</t>
  </si>
  <si>
    <t>26.10.2012г.</t>
  </si>
  <si>
    <t xml:space="preserve">Дата на съставяне: 26.10.2012г.                                      </t>
  </si>
  <si>
    <t xml:space="preserve">Дата  на съставяне: 26.10.2012г.                                                                                                                                </t>
  </si>
  <si>
    <t xml:space="preserve">Дата на съставяне: 26.10.2012г.        </t>
  </si>
  <si>
    <t>01.01.-31.12.2012г.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</si>
</sst>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52">
      <selection activeCell="E70" sqref="E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201539846</v>
      </c>
    </row>
    <row r="4" spans="1:8" ht="15">
      <c r="A4" s="576" t="s">
        <v>3</v>
      </c>
      <c r="B4" s="582"/>
      <c r="C4" s="582"/>
      <c r="D4" s="582"/>
      <c r="E4" s="504" t="s">
        <v>863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883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2000</v>
      </c>
      <c r="H11" s="152">
        <v>2000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1639</v>
      </c>
      <c r="D23" s="151">
        <v>1579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1639</v>
      </c>
      <c r="D27" s="155">
        <f>SUM(D23:D26)</f>
        <v>1579</v>
      </c>
      <c r="E27" s="253" t="s">
        <v>83</v>
      </c>
      <c r="F27" s="242" t="s">
        <v>84</v>
      </c>
      <c r="G27" s="154">
        <f>SUM(G28:G30)</f>
        <v>-39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-103</v>
      </c>
      <c r="H32" s="316">
        <v>-39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-142</v>
      </c>
      <c r="H33" s="154">
        <f>H27+H31+H32</f>
        <v>-39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1858</v>
      </c>
      <c r="H36" s="154">
        <f>H25+H17+H33</f>
        <v>1961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1639</v>
      </c>
      <c r="D55" s="155">
        <f>D19+D20+D21+D27+D32+D45+D51+D53+D54</f>
        <v>1579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46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210</v>
      </c>
      <c r="D70" s="151">
        <v>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215</v>
      </c>
      <c r="D75" s="155">
        <f>SUM(D67:D74)</f>
        <v>120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263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263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220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1859</v>
      </c>
      <c r="D94" s="164">
        <f>D93+D55</f>
        <v>1962</v>
      </c>
      <c r="E94" s="449" t="s">
        <v>270</v>
      </c>
      <c r="F94" s="289" t="s">
        <v>271</v>
      </c>
      <c r="G94" s="165">
        <f>G36+G39+G55+G79</f>
        <v>1859</v>
      </c>
      <c r="H94" s="165">
        <f>H36+H39+H55+H79</f>
        <v>1962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0" t="s">
        <v>865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 t="s">
        <v>866</v>
      </c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АРТАНЕС МАЙНИНГ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201539846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01.01.-31.12.2012г.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98</v>
      </c>
      <c r="D10" s="46">
        <v>28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16</v>
      </c>
      <c r="D12" s="46">
        <v>11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124</v>
      </c>
      <c r="D19" s="49">
        <f>SUM(D9:D15)+D16</f>
        <v>45</v>
      </c>
      <c r="E19" s="304" t="s">
        <v>316</v>
      </c>
      <c r="F19" s="552" t="s">
        <v>317</v>
      </c>
      <c r="G19" s="550">
        <v>21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21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124</v>
      </c>
      <c r="D28" s="50">
        <f>D26+D19</f>
        <v>45</v>
      </c>
      <c r="E28" s="127" t="s">
        <v>338</v>
      </c>
      <c r="F28" s="554" t="s">
        <v>339</v>
      </c>
      <c r="G28" s="548">
        <f>G13+G15+G24</f>
        <v>21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103</v>
      </c>
      <c r="H30" s="53">
        <f>IF((D28-H28)&gt;0,D28-H28,0)</f>
        <v>39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124</v>
      </c>
      <c r="D33" s="49">
        <f>D28-D31+D32</f>
        <v>45</v>
      </c>
      <c r="E33" s="127" t="s">
        <v>352</v>
      </c>
      <c r="F33" s="554" t="s">
        <v>353</v>
      </c>
      <c r="G33" s="53">
        <f>G32-G31+G28</f>
        <v>21</v>
      </c>
      <c r="H33" s="53">
        <f>H32-H31+H28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103</v>
      </c>
      <c r="H34" s="548">
        <f>IF((D33-H33)&gt;0,D33-H33,0)</f>
        <v>39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103</v>
      </c>
      <c r="H39" s="559">
        <f>IF(H34&gt;0,IF(D35+H34&lt;0,0,D35+H34),IF(D34-D35&lt;0,D35-D34,0))</f>
        <v>39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103</v>
      </c>
      <c r="H41" s="52">
        <f>IF(D39=0,IF(H39-H40&gt;0,H39-H40+D40,0),IF(D39-D40&lt;0,D40-D39+H40,0))</f>
        <v>39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124</v>
      </c>
      <c r="D42" s="53">
        <f>D33+D35+D39</f>
        <v>45</v>
      </c>
      <c r="E42" s="128" t="s">
        <v>379</v>
      </c>
      <c r="F42" s="129" t="s">
        <v>380</v>
      </c>
      <c r="G42" s="53">
        <f>G39+G33</f>
        <v>124</v>
      </c>
      <c r="H42" s="53">
        <f>H39+H33</f>
        <v>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860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879</v>
      </c>
      <c r="C48" s="427" t="s">
        <v>381</v>
      </c>
      <c r="D48" s="583" t="s">
        <v>867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869</v>
      </c>
      <c r="E50" s="584"/>
      <c r="F50" s="584"/>
      <c r="G50" s="584"/>
      <c r="H50" s="584"/>
    </row>
    <row r="51" spans="1:8" ht="12">
      <c r="A51" s="564"/>
      <c r="B51" s="560"/>
      <c r="C51" s="425" t="s">
        <v>864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АРТАНЕС МАЙНИНГ ГРУП АД</v>
      </c>
      <c r="C4" s="541" t="s">
        <v>2</v>
      </c>
      <c r="D4" s="541">
        <f>'справка №1-БАЛАНС'!H3</f>
        <v>201539846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01.01.-31.12.2012г.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-65</v>
      </c>
      <c r="D11" s="54">
        <v>-74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</v>
      </c>
      <c r="D14" s="54">
        <v>311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-83</v>
      </c>
      <c r="D20" s="55">
        <f>SUM(D10:D19)</f>
        <v>220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-60</v>
      </c>
      <c r="D22" s="54">
        <v>-1889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-250</v>
      </c>
      <c r="D24" s="54">
        <v>-120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135</v>
      </c>
      <c r="D25" s="54">
        <v>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-175</v>
      </c>
      <c r="D32" s="55">
        <f>SUM(D22:D31)</f>
        <v>-1957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2000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-258</v>
      </c>
      <c r="D43" s="55">
        <f>D42+D32+D20</f>
        <v>263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263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</v>
      </c>
      <c r="D45" s="55">
        <f>D44+D43</f>
        <v>263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</v>
      </c>
      <c r="D46" s="56">
        <v>263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9"/>
      <c r="D50" s="589"/>
      <c r="G50" s="133"/>
      <c r="H50" s="133"/>
    </row>
    <row r="51" spans="1:8" ht="24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872</v>
      </c>
      <c r="C52" s="589"/>
      <c r="D52" s="589"/>
      <c r="G52" s="133"/>
      <c r="H52" s="133"/>
    </row>
    <row r="53" spans="1:8" ht="12">
      <c r="A53" s="318"/>
      <c r="B53" s="318" t="s">
        <v>864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46" sqref="I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АРТАНЕС МАЙНИНГ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201539846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01.01.-31.12.2012г.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</v>
      </c>
      <c r="K11" s="60"/>
      <c r="L11" s="344">
        <f>SUM(C11:K11)</f>
        <v>1961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</v>
      </c>
      <c r="K15" s="61">
        <f t="shared" si="2"/>
        <v>0</v>
      </c>
      <c r="L15" s="344">
        <f t="shared" si="1"/>
        <v>1961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-103</v>
      </c>
      <c r="K16" s="60"/>
      <c r="L16" s="344">
        <f t="shared" si="1"/>
        <v>-103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-142</v>
      </c>
      <c r="K29" s="59">
        <f t="shared" si="6"/>
        <v>0</v>
      </c>
      <c r="L29" s="344">
        <f t="shared" si="1"/>
        <v>1858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-142</v>
      </c>
      <c r="K32" s="59">
        <f t="shared" si="7"/>
        <v>0</v>
      </c>
      <c r="L32" s="344">
        <f t="shared" si="1"/>
        <v>1858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1" t="s">
        <v>873</v>
      </c>
      <c r="E38" s="591"/>
      <c r="F38" s="591"/>
      <c r="G38" s="591"/>
      <c r="H38" s="591"/>
      <c r="I38" s="591"/>
      <c r="J38" s="15" t="s">
        <v>874</v>
      </c>
      <c r="K38" s="15"/>
      <c r="L38" s="591"/>
      <c r="M38" s="591"/>
      <c r="N38" s="11"/>
    </row>
    <row r="39" spans="1:13" ht="12">
      <c r="A39" s="536"/>
      <c r="B39" s="537"/>
      <c r="C39" s="538"/>
      <c r="D39" s="538" t="s">
        <v>871</v>
      </c>
      <c r="E39" s="538"/>
      <c r="F39" s="538"/>
      <c r="G39" s="538"/>
      <c r="H39" s="538"/>
      <c r="I39" s="538"/>
      <c r="J39" s="538" t="s">
        <v>864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E21" sqref="E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АРТАНЕС МАЙНИНГ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201539846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01.01.-31.12.2012г.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1579</v>
      </c>
      <c r="E21" s="189">
        <v>60</v>
      </c>
      <c r="F21" s="189"/>
      <c r="G21" s="74">
        <f t="shared" si="2"/>
        <v>1639</v>
      </c>
      <c r="H21" s="65"/>
      <c r="I21" s="65"/>
      <c r="J21" s="74">
        <f t="shared" si="3"/>
        <v>1639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1639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1579</v>
      </c>
      <c r="E25" s="190">
        <f aca="true" t="shared" si="7" ref="E25:P25">SUM(E21:E24)</f>
        <v>60</v>
      </c>
      <c r="F25" s="190">
        <f t="shared" si="7"/>
        <v>0</v>
      </c>
      <c r="G25" s="67">
        <f t="shared" si="2"/>
        <v>1639</v>
      </c>
      <c r="H25" s="66">
        <f t="shared" si="7"/>
        <v>0</v>
      </c>
      <c r="I25" s="66">
        <f t="shared" si="7"/>
        <v>0</v>
      </c>
      <c r="J25" s="67">
        <f t="shared" si="3"/>
        <v>1639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1639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1579</v>
      </c>
      <c r="E40" s="438">
        <f>E17+E18+E19+E25+E38+E39</f>
        <v>60</v>
      </c>
      <c r="F40" s="438">
        <f aca="true" t="shared" si="13" ref="F40:R40">F17+F18+F19+F25+F38+F39</f>
        <v>0</v>
      </c>
      <c r="G40" s="438">
        <f t="shared" si="13"/>
        <v>1639</v>
      </c>
      <c r="H40" s="438">
        <f t="shared" si="13"/>
        <v>0</v>
      </c>
      <c r="I40" s="438">
        <f t="shared" si="13"/>
        <v>0</v>
      </c>
      <c r="J40" s="438">
        <f t="shared" si="13"/>
        <v>1639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1639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2"/>
      <c r="L44" s="612"/>
      <c r="M44" s="612"/>
      <c r="N44" s="612"/>
      <c r="O44" s="601" t="s">
        <v>875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АРТАНЕС МАЙНИНГ ГРУП АД</v>
      </c>
      <c r="C3" s="620"/>
      <c r="D3" s="526" t="s">
        <v>2</v>
      </c>
      <c r="E3" s="107">
        <f>'справка №1-БАЛАНС'!H3</f>
        <v>201539846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01.01.-31.12.2012г.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210</v>
      </c>
      <c r="D30" s="108">
        <v>210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215</v>
      </c>
      <c r="D43" s="104">
        <f>D24+D28+D29+D31+D30+D32+D33+D38</f>
        <v>215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215</v>
      </c>
      <c r="D44" s="103">
        <f>D43+D21+D19+D9</f>
        <v>215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876</v>
      </c>
      <c r="D109" s="614"/>
      <c r="E109" s="614"/>
      <c r="F109" s="614"/>
    </row>
    <row r="110" spans="1:6" ht="24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877</v>
      </c>
      <c r="D111" s="613"/>
      <c r="E111" s="613"/>
      <c r="F111" s="613"/>
    </row>
    <row r="112" spans="1:6" ht="12">
      <c r="A112" s="349"/>
      <c r="B112" s="388"/>
      <c r="C112" s="349" t="s">
        <v>864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АРТАНЕС МАЙНИНГ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201539846</v>
      </c>
    </row>
    <row r="5" spans="1:9" ht="15">
      <c r="A5" s="501" t="s">
        <v>5</v>
      </c>
      <c r="B5" s="622" t="str">
        <f>'справка №1-БАЛАНС'!E5</f>
        <v>01.01.-31.12.2012г.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871</v>
      </c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9">
      <selection activeCell="D132" sqref="D13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АРТАНЕС МАЙНИНГ ГРУП АД</v>
      </c>
      <c r="C5" s="628"/>
      <c r="D5" s="628"/>
      <c r="E5" s="570" t="s">
        <v>2</v>
      </c>
      <c r="F5" s="451">
        <f>'справка №1-БАЛАНС'!H3</f>
        <v>201539846</v>
      </c>
    </row>
    <row r="6" spans="1:13" ht="15" customHeight="1">
      <c r="A6" s="27" t="s">
        <v>821</v>
      </c>
      <c r="B6" s="629" t="str">
        <f>'справка №1-БАЛАНС'!E5</f>
        <v>01.01.-31.12.2012г.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 t="s">
        <v>864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2013-01-11T17:07:01Z</cp:lastPrinted>
  <dcterms:created xsi:type="dcterms:W3CDTF">2000-06-29T12:02:40Z</dcterms:created>
  <dcterms:modified xsi:type="dcterms:W3CDTF">2013-01-30T07:50:42Z</dcterms:modified>
  <cp:category/>
  <cp:version/>
  <cp:contentType/>
  <cp:contentStatus/>
</cp:coreProperties>
</file>