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2000" windowHeight="61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№1-БАЛАНС'!$A$1:$H$94</definedName>
    <definedName name="_xlnm.Print_Area" localSheetId="1">'справка №2-ОТЧЕТ ЗА ДОХОДИТЕ'!$A$1:$H$52</definedName>
    <definedName name="_xlnm.Print_Area" localSheetId="2">'справка №3-ОПП по прекия метод'!$A$1:$D$48</definedName>
    <definedName name="_xlnm.Print_Area" localSheetId="3">'справка №4-ОСК'!$A$1:$M$32</definedName>
    <definedName name="_xlnm.Print_Area" localSheetId="4">'справка №5'!$A$1:$R$41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<sst xmlns="http://schemas.openxmlformats.org/spreadsheetml/2006/main" count="1055" uniqueCount="871">
  <si>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</si>
  <si>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</si>
  <si>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</si>
  <si>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</si>
  <si>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</si>
  <si>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</si>
  <si>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</si>
  <si>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</si>
  <si>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</si>
  <si>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</si>
  <si>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</si>
  <si>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</si>
  <si>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</si>
  <si>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</si>
  <si>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</si>
  <si>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</si>
  <si>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</si>
  <si>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</si>
  <si>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</si>
  <si>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</si>
  <si>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</si>
  <si>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</si>
  <si>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</si>
  <si>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</si>
  <si>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</si>
  <si>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</si>
  <si>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</si>
  <si>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</si>
  <si>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</si>
  <si>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</si>
  <si>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</si>
  <si>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</si>
  <si>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</si>
  <si>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</si>
  <si>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</si>
  <si>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</si>
  <si>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</si>
  <si>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</si>
  <si>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</si>
  <si>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</si>
  <si>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</si>
  <si>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</si>
  <si>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</si>
  <si>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</si>
  <si>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</si>
  <si>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</si>
  <si>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</si>
  <si>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</si>
  <si>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</si>
  <si>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</si>
  <si>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</si>
  <si>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</si>
  <si>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</si>
  <si>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</si>
  <si>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</si>
  <si>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</si>
  <si>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</si>
  <si>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</si>
  <si>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</si>
  <si>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</si>
  <si>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</si>
  <si>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</si>
  <si>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</si>
  <si>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</si>
  <si>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</si>
  <si>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</si>
  <si>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</si>
  <si>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</si>
  <si>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</si>
  <si>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</si>
  <si>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</si>
  <si>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</si>
  <si>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</si>
  <si>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</si>
  <si>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</si>
  <si>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</si>
  <si>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</si>
  <si>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</si>
  <si>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</si>
  <si>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</si>
  <si>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</si>
  <si>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</si>
  <si>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</si>
  <si>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</si>
  <si>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</si>
  <si>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</si>
  <si>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</si>
  <si>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</si>
  <si>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</si>
  <si>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</si>
  <si>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</si>
  <si>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</si>
  <si>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</si>
  <si>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</si>
  <si>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</si>
  <si>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</si>
  <si>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</si>
  <si>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</si>
  <si>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</si>
  <si>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</si>
  <si>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</si>
  <si>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</si>
  <si>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</si>
  <si>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</si>
  <si>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</si>
  <si>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</si>
  <si>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</si>
  <si>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</si>
  <si>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</si>
  <si>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</si>
  <si>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</si>
  <si>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</si>
  <si>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</si>
  <si>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</si>
  <si>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</si>
  <si>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</si>
  <si>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</si>
  <si>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</si>
  <si>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</si>
  <si>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</si>
  <si>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</si>
  <si>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</si>
  <si>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</si>
  <si>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</si>
  <si>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</si>
  <si>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</si>
  <si>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</si>
  <si>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</si>
  <si>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</si>
  <si>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</si>
  <si>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</si>
  <si>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</si>
  <si>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</si>
  <si>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</si>
  <si>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</si>
  <si>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</si>
  <si>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</si>
  <si>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</si>
  <si>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</si>
  <si>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</si>
  <si>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</si>
  <si>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</si>
  <si>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</si>
  <si>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</si>
  <si>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</si>
  <si>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</si>
  <si>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</si>
  <si>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</si>
  <si>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</si>
  <si>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</si>
  <si>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</si>
  <si>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</si>
  <si>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</si>
  <si>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</si>
  <si>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</si>
  <si>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</si>
  <si>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</si>
  <si>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</si>
  <si>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</si>
  <si>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</si>
  <si>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</si>
  <si>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</si>
  <si>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</si>
  <si>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</si>
  <si>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</si>
  <si>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</si>
  <si>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</si>
  <si>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</si>
  <si>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</si>
  <si>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</si>
  <si>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</si>
  <si>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</si>
  <si>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</si>
  <si>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</si>
  <si>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</si>
  <si>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</si>
  <si>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</si>
  <si>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</si>
  <si>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</si>
  <si>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</si>
  <si>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</si>
  <si>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</si>
  <si>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</si>
  <si>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</si>
  <si>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</si>
  <si>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</si>
  <si>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</si>
  <si>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</si>
  <si>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</si>
  <si>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</si>
  <si>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</si>
  <si>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</si>
  <si>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</si>
  <si>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</si>
  <si>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</si>
  <si>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</si>
  <si>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</si>
  <si>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</si>
  <si>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</si>
  <si>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</si>
  <si>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</si>
  <si>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</si>
  <si>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</si>
  <si>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</si>
  <si>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</si>
  <si>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</si>
  <si>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</si>
  <si>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</si>
  <si>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</si>
  <si>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</si>
  <si>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</si>
  <si>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</si>
  <si>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</si>
  <si>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</si>
  <si>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</si>
  <si>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</si>
  <si>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</si>
  <si>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</si>
  <si>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</si>
  <si>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</si>
  <si>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</si>
  <si>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</si>
  <si>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</si>
  <si>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</si>
  <si>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</si>
  <si>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</si>
  <si>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</si>
  <si>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</si>
  <si>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</si>
  <si>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</si>
  <si>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</si>
  <si>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</si>
  <si>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</si>
  <si>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</si>
  <si>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</si>
  <si>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</si>
  <si>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</si>
  <si>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</si>
  <si>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</si>
  <si>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</si>
  <si>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</si>
  <si>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</si>
  <si>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</si>
  <si>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</si>
  <si>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</si>
  <si>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</si>
  <si>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</si>
  <si>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</si>
  <si>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</si>
  <si>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</si>
  <si>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</si>
  <si>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</si>
  <si>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</si>
  <si>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</si>
  <si>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</si>
  <si>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</si>
  <si>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</si>
  <si>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</si>
  <si>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</si>
  <si>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</si>
  <si>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</si>
  <si>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</si>
  <si>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</si>
  <si>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</si>
  <si>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</si>
  <si>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</si>
  <si>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</si>
  <si>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</si>
  <si>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</si>
  <si>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</si>
  <si>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</si>
  <si>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</si>
  <si>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</si>
  <si>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</si>
  <si>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</si>
  <si>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</si>
  <si>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</si>
  <si>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</si>
  <si>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</si>
  <si>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</si>
  <si>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</si>
  <si>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</si>
  <si>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</si>
  <si>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</si>
  <si>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</si>
  <si>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</si>
  <si>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</si>
  <si>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</si>
  <si>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</si>
  <si>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</si>
  <si>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</si>
  <si>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</si>
  <si>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</si>
  <si>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</si>
  <si>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</si>
  <si>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</si>
  <si>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</si>
  <si>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</si>
  <si>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</si>
  <si>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</si>
  <si>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</si>
  <si>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</si>
  <si>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</si>
  <si>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</si>
  <si>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</si>
  <si>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</si>
  <si>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</si>
  <si>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</si>
  <si>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</si>
  <si>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</si>
  <si>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</si>
  <si>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</si>
  <si>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</si>
  <si>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</si>
  <si>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</si>
  <si>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</si>
  <si>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</si>
  <si>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</si>
  <si>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</si>
  <si>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</si>
  <si>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</si>
  <si>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</si>
  <si>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</si>
  <si>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</si>
  <si>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</si>
  <si>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</si>
  <si>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</si>
  <si>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</si>
  <si>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</si>
  <si>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</si>
  <si>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</si>
  <si>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</si>
  <si>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</si>
  <si>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</si>
  <si>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</si>
  <si>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</si>
  <si>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</si>
  <si>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</si>
  <si>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</si>
  <si>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</si>
  <si>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</si>
  <si>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</si>
  <si>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</si>
  <si>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</si>
  <si>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</si>
  <si>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</si>
  <si>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</si>
  <si>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</si>
  <si>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</si>
  <si>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</si>
  <si>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</si>
  <si>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</si>
  <si>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</si>
  <si>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</si>
  <si>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</si>
  <si>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</si>
  <si>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</si>
  <si>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</si>
  <si>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</si>
  <si>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</si>
  <si>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</si>
  <si>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</si>
  <si>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</si>
  <si>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</si>
  <si>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</si>
  <si>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</si>
  <si>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</si>
  <si>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</si>
  <si>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</si>
  <si>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</si>
  <si>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</si>
  <si>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</si>
  <si>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</si>
  <si>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</si>
  <si>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</si>
  <si>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</si>
  <si>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</si>
  <si>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</si>
  <si>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</si>
  <si>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</si>
  <si>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</si>
  <si>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</si>
  <si>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</si>
  <si>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</si>
  <si>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</si>
  <si>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</si>
  <si>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</si>
  <si>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</si>
  <si>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</si>
  <si>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</si>
  <si>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</si>
  <si>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</si>
  <si>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</si>
  <si>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</si>
  <si>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</si>
  <si>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</si>
  <si>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</si>
  <si>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</si>
  <si>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</si>
  <si>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</si>
  <si>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</si>
  <si>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</si>
  <si>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</si>
  <si>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</si>
  <si>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</si>
  <si>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</si>
  <si>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</si>
  <si>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</si>
  <si>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</si>
  <si>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</si>
  <si>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</si>
  <si>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</si>
  <si>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</si>
  <si>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</si>
  <si>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</si>
  <si>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</si>
  <si>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</si>
  <si>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</si>
  <si>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</si>
  <si>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</si>
  <si>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</si>
  <si>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</si>
  <si>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</si>
  <si>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</si>
  <si>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</si>
  <si>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</si>
  <si>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</si>
  <si>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</si>
  <si>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</si>
  <si>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</si>
  <si>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</si>
  <si>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</si>
  <si>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</si>
  <si>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</si>
  <si>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</si>
  <si>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</si>
  <si>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</si>
  <si>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</si>
  <si>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</si>
  <si>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</si>
  <si>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</si>
  <si>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</si>
  <si>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</si>
  <si>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</si>
  <si>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</si>
  <si>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</si>
  <si>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</si>
  <si>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</si>
  <si>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</si>
  <si>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</si>
  <si>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</si>
  <si>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</si>
  <si>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</si>
  <si>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</si>
  <si>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</si>
  <si>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</si>
  <si>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</si>
  <si>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</si>
  <si>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</si>
  <si>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</si>
  <si>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</si>
  <si>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</si>
  <si>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</si>
  <si>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</si>
  <si>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</si>
  <si>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</si>
  <si>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</si>
  <si>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</si>
  <si>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</si>
  <si>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</si>
  <si>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</si>
  <si>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</si>
  <si>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</si>
  <si>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</si>
  <si>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</si>
  <si>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</si>
  <si>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</si>
  <si>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</si>
  <si>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</si>
  <si>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</si>
  <si>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</si>
  <si>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</si>
  <si>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</si>
  <si>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</si>
  <si>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</si>
  <si>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</si>
  <si>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</si>
  <si>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</si>
  <si>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</si>
  <si>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</si>
  <si>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</si>
  <si>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</si>
  <si>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</si>
  <si>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</si>
  <si>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</si>
  <si>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</si>
  <si>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</si>
  <si>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</si>
  <si>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</si>
  <si>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</si>
  <si>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</si>
  <si>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</si>
  <si>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</si>
  <si>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</si>
  <si>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</si>
  <si>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</si>
  <si>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</si>
  <si>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</si>
  <si>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</si>
  <si>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</si>
  <si>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</si>
  <si>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</si>
  <si>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</si>
  <si>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</si>
  <si>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</si>
  <si>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</si>
  <si>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</si>
  <si>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</si>
  <si>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</si>
  <si>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</si>
  <si>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</si>
  <si>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</si>
  <si>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</si>
  <si>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</si>
  <si>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</si>
  <si>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</si>
  <si>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</si>
  <si>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</si>
  <si>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</si>
  <si>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</si>
  <si>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</si>
  <si>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</si>
  <si>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</si>
  <si>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</si>
  <si>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</si>
  <si>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</si>
  <si>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</si>
  <si>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</si>
  <si>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</si>
  <si>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</si>
  <si>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</si>
  <si>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</si>
  <si>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</si>
  <si>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</si>
  <si>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</si>
  <si>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</si>
  <si>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</si>
  <si>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</si>
  <si>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</si>
  <si>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</si>
  <si>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</si>
  <si>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</si>
  <si>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</si>
  <si>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</si>
  <si>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</si>
  <si>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</si>
  <si>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</si>
  <si>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</si>
  <si>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</si>
  <si>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</si>
  <si>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</si>
  <si>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</si>
  <si>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</si>
  <si>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</si>
  <si>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</si>
  <si>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</si>
  <si>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</si>
  <si>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</si>
  <si>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</si>
  <si>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</si>
  <si>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</si>
  <si>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</si>
  <si>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</si>
  <si>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</si>
  <si>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</si>
  <si>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</si>
  <si>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</si>
  <si>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</si>
  <si>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</si>
  <si>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</si>
  <si>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</si>
  <si>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</si>
  <si>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</si>
  <si>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</si>
  <si>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</si>
  <si>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</si>
  <si>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</si>
  <si>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</si>
  <si>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</si>
  <si>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</si>
  <si>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</si>
  <si>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</si>
  <si>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</si>
  <si>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</si>
  <si>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</si>
  <si>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</si>
  <si>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</si>
  <si>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</si>
  <si>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</si>
  <si>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</si>
  <si>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</si>
  <si>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</si>
  <si>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</si>
  <si>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</si>
  <si>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</si>
  <si>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</si>
  <si>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</si>
  <si>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</si>
  <si>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</si>
  <si>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</si>
  <si>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</si>
  <si>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</si>
  <si>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</si>
  <si>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</si>
  <si>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</si>
  <si>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</si>
  <si>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</si>
  <si>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</si>
  <si>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</si>
  <si>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</si>
  <si>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</si>
  <si>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</si>
  <si>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</si>
  <si>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</si>
  <si>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</si>
  <si>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</si>
  <si>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</si>
  <si>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</si>
  <si>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</si>
  <si>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</si>
  <si>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</si>
  <si>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</si>
  <si>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</si>
  <si>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</si>
  <si>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</si>
  <si>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</si>
  <si>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</si>
  <si>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</si>
  <si>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</si>
  <si>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</si>
  <si>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</si>
  <si>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</si>
  <si>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</si>
  <si>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</si>
  <si>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</si>
  <si>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</si>
  <si>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</si>
  <si>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</si>
  <si>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</si>
  <si>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</si>
  <si>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</si>
  <si>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</si>
  <si>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</si>
  <si>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</si>
  <si>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</si>
  <si>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</si>
  <si>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</si>
  <si>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</si>
  <si>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</si>
  <si>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</si>
  <si>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</si>
  <si>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</si>
  <si>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</si>
  <si>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</si>
  <si>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</si>
  <si>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</si>
  <si>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</si>
  <si>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</si>
  <si>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</si>
  <si>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</si>
  <si>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</si>
  <si>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</si>
  <si>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</si>
  <si>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</si>
  <si>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</si>
  <si>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</si>
  <si>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</si>
  <si>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</si>
  <si>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</si>
  <si>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</si>
  <si>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</si>
  <si>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</si>
  <si>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</si>
  <si>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</si>
  <si>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</si>
  <si>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</si>
  <si>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</si>
  <si>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</si>
  <si>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</si>
  <si>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</si>
  <si>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</si>
  <si>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</si>
  <si>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</si>
  <si>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</si>
  <si>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</si>
  <si>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</si>
  <si>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</si>
  <si>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</si>
  <si>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</si>
  <si>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</si>
  <si>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</si>
  <si>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</si>
  <si>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</si>
  <si>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</si>
  <si>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</si>
  <si>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</si>
  <si>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</si>
  <si>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</si>
  <si>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</si>
  <si>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</si>
  <si>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</si>
  <si>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</si>
  <si>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</si>
  <si>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</si>
  <si>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</si>
  <si>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</si>
  <si>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</si>
  <si>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</si>
  <si>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</si>
  <si>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</si>
  <si>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</si>
  <si>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</si>
  <si>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</si>
  <si>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</si>
  <si>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</si>
  <si>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</si>
  <si>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</si>
  <si>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</si>
  <si>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</si>
  <si>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</si>
  <si>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</si>
  <si>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</si>
  <si>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</si>
  <si>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</si>
  <si>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</si>
  <si>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</si>
  <si>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</si>
  <si>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</si>
  <si>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</si>
  <si>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</si>
  <si>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</si>
  <si>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</si>
  <si>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</si>
  <si>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</si>
  <si>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</si>
  <si>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</si>
  <si>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</si>
  <si>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</si>
  <si>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</si>
  <si>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</si>
  <si>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</si>
  <si>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</si>
  <si>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</si>
  <si>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</si>
  <si>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</si>
  <si>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</si>
  <si>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</si>
  <si>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</si>
  <si>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</si>
  <si>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</si>
  <si>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</si>
  <si>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</si>
  <si>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</si>
  <si>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</si>
  <si>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</si>
  <si>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</si>
  <si>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</si>
  <si>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</si>
  <si>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</si>
  <si>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</si>
  <si>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</si>
  <si>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</si>
  <si>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</si>
  <si>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</si>
  <si>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</si>
  <si>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</si>
  <si>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</si>
  <si>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</si>
  <si>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</si>
  <si>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</si>
  <si>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</si>
  <si>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</si>
  <si>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</si>
  <si>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</si>
  <si>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</si>
  <si>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</si>
  <si>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</si>
  <si>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</si>
  <si>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</si>
  <si>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</si>
  <si>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</si>
  <si>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</si>
  <si>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</si>
  <si>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</si>
  <si>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</si>
  <si>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</si>
  <si>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</si>
  <si>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</si>
  <si>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</si>
  <si>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</si>
  <si>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</si>
  <si>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</si>
  <si>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</si>
  <si>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</si>
  <si>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</si>
  <si>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</si>
  <si>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</si>
  <si>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</si>
  <si>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</si>
  <si>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</si>
  <si>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</si>
  <si>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</si>
  <si>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</si>
  <si>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</si>
  <si>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</si>
  <si>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</si>
  <si>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</si>
  <si>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</si>
  <si>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</si>
  <si>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</si>
  <si>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</si>
  <si>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</si>
  <si>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</si>
  <si>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</si>
  <si>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</si>
  <si>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</si>
  <si>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</si>
  <si>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</si>
  <si>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</si>
  <si>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</si>
  <si>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</si>
  <si>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</si>
  <si>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</si>
  <si>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</si>
  <si>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</si>
  <si>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</si>
  <si>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</si>
  <si>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</si>
  <si>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</si>
  <si>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</si>
  <si>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</si>
  <si>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</si>
  <si>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</si>
  <si>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</si>
  <si>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</si>
  <si>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</si>
  <si>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</si>
  <si>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</si>
  <si>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</si>
  <si>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</si>
  <si>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</si>
  <si>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</si>
  <si>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</si>
  <si>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</si>
  <si>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</si>
  <si>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</si>
  <si>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</si>
  <si>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</si>
  <si>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</si>
  <si>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</si>
  <si>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</si>
  <si>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</si>
  <si>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</si>
  <si>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/неконсолидиран: </t>
  </si>
  <si>
    <t>неконсолидиран</t>
  </si>
  <si>
    <t>"ИХБ Електрик" АД</t>
  </si>
  <si>
    <t>ОТЧЕТ  ВТОРО  ТРИМЕСЕЧИЕ   2016 г.</t>
  </si>
  <si>
    <t>В.Беновска</t>
  </si>
  <si>
    <t>Ръководител…</t>
  </si>
  <si>
    <t>Дата на съставяне: 28/07/2016 г.</t>
  </si>
  <si>
    <t>В. Петков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</si>
</sst>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SheetLayoutView="75" zoomScalePageLayoutView="0" workbookViewId="0" topLeftCell="C1">
      <selection activeCell="G17" sqref="G1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865</v>
      </c>
      <c r="F3" s="217" t="s">
        <v>2</v>
      </c>
      <c r="G3" s="172"/>
      <c r="H3" s="461">
        <v>620115</v>
      </c>
    </row>
    <row r="4" spans="1:8" ht="15">
      <c r="A4" s="572" t="s">
        <v>863</v>
      </c>
      <c r="B4" s="578"/>
      <c r="C4" s="578"/>
      <c r="D4" s="578"/>
      <c r="E4" s="504" t="s">
        <v>864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866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4869</v>
      </c>
      <c r="D12" s="151">
        <v>4938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3428</v>
      </c>
      <c r="D13" s="151">
        <v>3558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166</v>
      </c>
      <c r="D14" s="151">
        <v>169</v>
      </c>
      <c r="E14" s="243" t="s">
        <v>33</v>
      </c>
      <c r="F14" s="242" t="s">
        <v>34</v>
      </c>
      <c r="G14" s="316">
        <v>-19</v>
      </c>
      <c r="H14" s="316">
        <v>-19</v>
      </c>
    </row>
    <row r="15" spans="1:8" ht="15">
      <c r="A15" s="235" t="s">
        <v>35</v>
      </c>
      <c r="B15" s="241" t="s">
        <v>36</v>
      </c>
      <c r="C15" s="151">
        <f>'справка №5'!R13</f>
        <v>24</v>
      </c>
      <c r="D15" s="151">
        <v>27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53</v>
      </c>
      <c r="D16" s="151">
        <v>46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227</v>
      </c>
      <c r="D17" s="151">
        <v>180</v>
      </c>
      <c r="E17" s="243" t="s">
        <v>45</v>
      </c>
      <c r="F17" s="245" t="s">
        <v>46</v>
      </c>
      <c r="G17" s="154">
        <f>G11+G14+G15+G16</f>
        <v>1194</v>
      </c>
      <c r="H17" s="154">
        <f>H11+H14+H15+H16</f>
        <v>1194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f>'справка №5'!R16</f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18688</v>
      </c>
      <c r="D19" s="155">
        <f>SUM(D11:D18)</f>
        <v>18839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10714</v>
      </c>
      <c r="H20" s="158">
        <v>10714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121</v>
      </c>
      <c r="H21" s="156">
        <f>SUM(H22:H24)</f>
        <v>763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78</v>
      </c>
      <c r="D24" s="151">
        <v>85</v>
      </c>
      <c r="E24" s="237" t="s">
        <v>71</v>
      </c>
      <c r="F24" s="242" t="s">
        <v>72</v>
      </c>
      <c r="G24" s="152"/>
      <c r="H24" s="152">
        <f>623+19</f>
        <v>642</v>
      </c>
    </row>
    <row r="25" spans="1:18" ht="15">
      <c r="A25" s="235" t="s">
        <v>73</v>
      </c>
      <c r="B25" s="241" t="s">
        <v>74</v>
      </c>
      <c r="C25" s="151">
        <f>'справка №5'!R23</f>
        <v>0</v>
      </c>
      <c r="D25" s="151">
        <v>200</v>
      </c>
      <c r="E25" s="253" t="s">
        <v>75</v>
      </c>
      <c r="F25" s="245" t="s">
        <v>76</v>
      </c>
      <c r="G25" s="154">
        <f>G19+G20+G21</f>
        <v>10835</v>
      </c>
      <c r="H25" s="154">
        <f>H19+H20+H21</f>
        <v>11477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f>'справка №5'!R24</f>
        <v>189</v>
      </c>
      <c r="D26" s="151">
        <v>15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267</v>
      </c>
      <c r="D27" s="155">
        <f>SUM(D23:D26)</f>
        <v>300</v>
      </c>
      <c r="E27" s="253" t="s">
        <v>82</v>
      </c>
      <c r="F27" s="242" t="s">
        <v>83</v>
      </c>
      <c r="G27" s="154">
        <f>SUM(G28:G30)</f>
        <v>3589</v>
      </c>
      <c r="H27" s="154">
        <f>SUM(H28:H30)</f>
        <v>3942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3589</v>
      </c>
      <c r="H28" s="316">
        <v>3942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316">
        <f>'справка №2-ОТЧЕТ ЗА ДОХОДИТЕ'!C34</f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-616</v>
      </c>
      <c r="H32" s="316">
        <v>-994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2973</v>
      </c>
      <c r="H33" s="154">
        <f>H27+H31+H32</f>
        <v>2948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15002</v>
      </c>
      <c r="H36" s="154">
        <f>H25+H17+H33</f>
        <v>15619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№5'!R28</f>
        <v>0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550</v>
      </c>
      <c r="H48" s="152">
        <v>614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550</v>
      </c>
      <c r="H49" s="154">
        <f>SUM(H43:H48)</f>
        <v>614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87</v>
      </c>
      <c r="H51" s="152">
        <v>106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779</v>
      </c>
      <c r="H53" s="152">
        <v>778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770</v>
      </c>
      <c r="H54" s="152">
        <v>799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18955</v>
      </c>
      <c r="D55" s="155">
        <f>D19+D20+D21+D27+D32+D45+D51+D53+D54</f>
        <v>19143</v>
      </c>
      <c r="E55" s="237" t="s">
        <v>171</v>
      </c>
      <c r="F55" s="261" t="s">
        <v>172</v>
      </c>
      <c r="G55" s="154">
        <f>G49+G51+G52+G53+G54</f>
        <v>2186</v>
      </c>
      <c r="H55" s="154">
        <f>H49+H51+H52+H53+H54</f>
        <v>2297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895</v>
      </c>
      <c r="D58" s="151">
        <v>930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18</v>
      </c>
      <c r="D59" s="151">
        <v>11</v>
      </c>
      <c r="E59" s="251" t="s">
        <v>180</v>
      </c>
      <c r="F59" s="242" t="s">
        <v>181</v>
      </c>
      <c r="G59" s="152">
        <v>1949</v>
      </c>
      <c r="H59" s="152">
        <v>1690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128</v>
      </c>
      <c r="H60" s="152">
        <v>126</v>
      </c>
    </row>
    <row r="61" spans="1:18" ht="15">
      <c r="A61" s="235" t="s">
        <v>186</v>
      </c>
      <c r="B61" s="244" t="s">
        <v>187</v>
      </c>
      <c r="C61" s="151">
        <v>932</v>
      </c>
      <c r="D61" s="151">
        <v>518</v>
      </c>
      <c r="E61" s="243" t="s">
        <v>188</v>
      </c>
      <c r="F61" s="272" t="s">
        <v>189</v>
      </c>
      <c r="G61" s="154">
        <f>SUM(G62:G68)</f>
        <v>2001</v>
      </c>
      <c r="H61" s="154">
        <f>SUM(H62:H68)</f>
        <v>2438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336</v>
      </c>
      <c r="H62" s="152">
        <v>804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1845</v>
      </c>
      <c r="D64" s="155">
        <f>SUM(D58:D63)</f>
        <v>1459</v>
      </c>
      <c r="E64" s="237" t="s">
        <v>199</v>
      </c>
      <c r="F64" s="242" t="s">
        <v>200</v>
      </c>
      <c r="G64" s="152">
        <v>1048</v>
      </c>
      <c r="H64" s="152">
        <v>1076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494</v>
      </c>
      <c r="H65" s="152">
        <v>332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82</v>
      </c>
      <c r="H66" s="152">
        <v>153</v>
      </c>
    </row>
    <row r="67" spans="1:8" ht="15">
      <c r="A67" s="235" t="s">
        <v>206</v>
      </c>
      <c r="B67" s="241" t="s">
        <v>207</v>
      </c>
      <c r="C67" s="151">
        <v>1</v>
      </c>
      <c r="D67" s="151"/>
      <c r="E67" s="237" t="s">
        <v>208</v>
      </c>
      <c r="F67" s="242" t="s">
        <v>209</v>
      </c>
      <c r="G67" s="152">
        <v>31</v>
      </c>
      <c r="H67" s="152">
        <v>47</v>
      </c>
    </row>
    <row r="68" spans="1:8" ht="15">
      <c r="A68" s="235" t="s">
        <v>210</v>
      </c>
      <c r="B68" s="241" t="s">
        <v>211</v>
      </c>
      <c r="C68" s="151">
        <v>373</v>
      </c>
      <c r="D68" s="151">
        <v>1489</v>
      </c>
      <c r="E68" s="237" t="s">
        <v>212</v>
      </c>
      <c r="F68" s="242" t="s">
        <v>213</v>
      </c>
      <c r="G68" s="152">
        <v>10</v>
      </c>
      <c r="H68" s="152">
        <v>26</v>
      </c>
    </row>
    <row r="69" spans="1:8" ht="15">
      <c r="A69" s="235" t="s">
        <v>214</v>
      </c>
      <c r="B69" s="241" t="s">
        <v>215</v>
      </c>
      <c r="C69" s="151">
        <v>40</v>
      </c>
      <c r="D69" s="151">
        <v>112</v>
      </c>
      <c r="E69" s="251" t="s">
        <v>77</v>
      </c>
      <c r="F69" s="242" t="s">
        <v>216</v>
      </c>
      <c r="G69" s="152">
        <v>23</v>
      </c>
      <c r="H69" s="152">
        <v>125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10</v>
      </c>
      <c r="H70" s="152">
        <v>10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4111</v>
      </c>
      <c r="H71" s="161">
        <f>H59+H60+H61+H69+H70</f>
        <v>4389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54</v>
      </c>
      <c r="D72" s="151">
        <v>25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6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70</v>
      </c>
      <c r="D74" s="151">
        <v>74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544</v>
      </c>
      <c r="D75" s="155">
        <f>SUM(D67:D74)</f>
        <v>1700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71</v>
      </c>
      <c r="H76" s="152">
        <v>73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4182</v>
      </c>
      <c r="H79" s="162">
        <f>H71+H74+H75+H76</f>
        <v>4462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13</v>
      </c>
      <c r="D88" s="151">
        <v>45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15</v>
      </c>
      <c r="D91" s="155">
        <f>SUM(D87:D90)</f>
        <v>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11</v>
      </c>
      <c r="D92" s="151">
        <v>16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2415</v>
      </c>
      <c r="D93" s="155">
        <f>D64+D75+D84+D91+D92</f>
        <v>3235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21370</v>
      </c>
      <c r="D94" s="164">
        <f>D93+D55</f>
        <v>22378</v>
      </c>
      <c r="E94" s="449" t="s">
        <v>269</v>
      </c>
      <c r="F94" s="289" t="s">
        <v>270</v>
      </c>
      <c r="G94" s="165">
        <f>G36+G39+G55+G79</f>
        <v>21370</v>
      </c>
      <c r="H94" s="165">
        <f>H36+H39+H55+H79</f>
        <v>22378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5">
      <c r="D101" s="1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5" right="0.25" top="0.75" bottom="0.75" header="0.3" footer="0.3"/>
  <pageSetup fitToHeight="2" horizontalDpi="600" verticalDpi="6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SheetLayoutView="100" zoomScalePageLayoutView="0" workbookViewId="0" topLeftCell="A1">
      <selection activeCell="A49" sqref="A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 ВТОРО  ТРИМЕСЕЧИЕ   2016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684</v>
      </c>
      <c r="D9" s="46">
        <v>1336</v>
      </c>
      <c r="E9" s="298" t="s">
        <v>284</v>
      </c>
      <c r="F9" s="549" t="s">
        <v>285</v>
      </c>
      <c r="G9" s="550">
        <v>516</v>
      </c>
      <c r="H9" s="550">
        <v>2913</v>
      </c>
    </row>
    <row r="10" spans="1:8" ht="12">
      <c r="A10" s="298" t="s">
        <v>286</v>
      </c>
      <c r="B10" s="299" t="s">
        <v>287</v>
      </c>
      <c r="C10" s="46">
        <v>210</v>
      </c>
      <c r="D10" s="46">
        <v>348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249</v>
      </c>
      <c r="D11" s="46">
        <v>293</v>
      </c>
      <c r="E11" s="300" t="s">
        <v>292</v>
      </c>
      <c r="F11" s="549" t="s">
        <v>293</v>
      </c>
      <c r="G11" s="550">
        <v>269</v>
      </c>
      <c r="H11" s="550">
        <v>691</v>
      </c>
    </row>
    <row r="12" spans="1:8" ht="12">
      <c r="A12" s="298" t="s">
        <v>294</v>
      </c>
      <c r="B12" s="299" t="s">
        <v>295</v>
      </c>
      <c r="C12" s="46">
        <v>710</v>
      </c>
      <c r="D12" s="46">
        <v>1000</v>
      </c>
      <c r="E12" s="300" t="s">
        <v>77</v>
      </c>
      <c r="F12" s="549" t="s">
        <v>296</v>
      </c>
      <c r="G12" s="550">
        <v>320</v>
      </c>
      <c r="H12" s="550">
        <v>175</v>
      </c>
    </row>
    <row r="13" spans="1:18" ht="12">
      <c r="A13" s="298" t="s">
        <v>297</v>
      </c>
      <c r="B13" s="299" t="s">
        <v>298</v>
      </c>
      <c r="C13" s="46">
        <v>114</v>
      </c>
      <c r="D13" s="46">
        <v>173</v>
      </c>
      <c r="E13" s="301" t="s">
        <v>50</v>
      </c>
      <c r="F13" s="551" t="s">
        <v>299</v>
      </c>
      <c r="G13" s="548">
        <f>SUM(G9:G12)</f>
        <v>1105</v>
      </c>
      <c r="H13" s="548">
        <f>SUM(H9:H12)</f>
        <v>3779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</v>
      </c>
      <c r="D14" s="46">
        <v>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-421</v>
      </c>
      <c r="D15" s="47">
        <v>441</v>
      </c>
      <c r="E15" s="296" t="s">
        <v>304</v>
      </c>
      <c r="F15" s="554" t="s">
        <v>305</v>
      </c>
      <c r="G15" s="550">
        <v>31</v>
      </c>
      <c r="H15" s="550">
        <f>H16</f>
        <v>59</v>
      </c>
    </row>
    <row r="16" spans="1:8" ht="12">
      <c r="A16" s="298" t="s">
        <v>306</v>
      </c>
      <c r="B16" s="299" t="s">
        <v>307</v>
      </c>
      <c r="C16" s="47">
        <v>140</v>
      </c>
      <c r="D16" s="47">
        <v>103</v>
      </c>
      <c r="E16" s="298" t="s">
        <v>308</v>
      </c>
      <c r="F16" s="552" t="s">
        <v>309</v>
      </c>
      <c r="G16" s="555">
        <v>31</v>
      </c>
      <c r="H16" s="555">
        <v>59</v>
      </c>
    </row>
    <row r="17" spans="1:8" ht="12">
      <c r="A17" s="302" t="s">
        <v>310</v>
      </c>
      <c r="B17" s="299" t="s">
        <v>311</v>
      </c>
      <c r="C17" s="48">
        <v>46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1693</v>
      </c>
      <c r="D19" s="49">
        <f>SUM(D9:D15)+D16</f>
        <v>3702</v>
      </c>
      <c r="E19" s="304" t="s">
        <v>316</v>
      </c>
      <c r="F19" s="552" t="s">
        <v>317</v>
      </c>
      <c r="G19" s="550">
        <v>2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4</v>
      </c>
      <c r="H21" s="550"/>
    </row>
    <row r="22" spans="1:8" ht="24">
      <c r="A22" s="304" t="s">
        <v>323</v>
      </c>
      <c r="B22" s="305" t="s">
        <v>324</v>
      </c>
      <c r="C22" s="46">
        <v>56</v>
      </c>
      <c r="D22" s="46">
        <v>23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4</v>
      </c>
      <c r="E24" s="301" t="s">
        <v>102</v>
      </c>
      <c r="F24" s="554" t="s">
        <v>333</v>
      </c>
      <c r="G24" s="548">
        <f>SUM(G19:G23)</f>
        <v>6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9</v>
      </c>
      <c r="D25" s="46">
        <v>10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65</v>
      </c>
      <c r="D26" s="49">
        <f>SUM(D22:D25)</f>
        <v>37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1758</v>
      </c>
      <c r="D28" s="50">
        <f>D26+D19</f>
        <v>3739</v>
      </c>
      <c r="E28" s="127" t="s">
        <v>338</v>
      </c>
      <c r="F28" s="554" t="s">
        <v>339</v>
      </c>
      <c r="G28" s="548">
        <f>G13+G15+G24</f>
        <v>1142</v>
      </c>
      <c r="H28" s="548">
        <f>H13+H15+H24</f>
        <v>3838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99</v>
      </c>
      <c r="E30" s="127" t="s">
        <v>342</v>
      </c>
      <c r="F30" s="554" t="s">
        <v>343</v>
      </c>
      <c r="G30" s="53">
        <f>IF((C28-G28)&gt;0,C28-G28,0)</f>
        <v>616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1758</v>
      </c>
      <c r="D33" s="49">
        <f>D28+D31+D32</f>
        <v>3739</v>
      </c>
      <c r="E33" s="127" t="s">
        <v>352</v>
      </c>
      <c r="F33" s="554" t="s">
        <v>353</v>
      </c>
      <c r="G33" s="53">
        <f>G32+G31+G28</f>
        <v>1142</v>
      </c>
      <c r="H33" s="53">
        <f>H32+H31+H28</f>
        <v>3838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99</v>
      </c>
      <c r="E34" s="128" t="s">
        <v>356</v>
      </c>
      <c r="F34" s="554" t="s">
        <v>357</v>
      </c>
      <c r="G34" s="548">
        <f>IF((C33-G33)&gt;0,C33-G33,0)</f>
        <v>616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99</v>
      </c>
      <c r="E39" s="313" t="s">
        <v>368</v>
      </c>
      <c r="F39" s="558" t="s">
        <v>369</v>
      </c>
      <c r="G39" s="559">
        <f>IF(G34&gt;0,IF(C35+G34&lt;0,0,C35+G34),IF(C34-C35&lt;0,C35-C34,0))</f>
        <v>616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99</v>
      </c>
      <c r="E41" s="127" t="s">
        <v>375</v>
      </c>
      <c r="F41" s="558" t="s">
        <v>376</v>
      </c>
      <c r="G41" s="52">
        <f>IF(G39-G40&gt;0,G39-G40,0)</f>
        <v>616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1758</v>
      </c>
      <c r="D42" s="53">
        <f>D33+D35+D39</f>
        <v>3838</v>
      </c>
      <c r="E42" s="128" t="s">
        <v>379</v>
      </c>
      <c r="F42" s="129" t="s">
        <v>380</v>
      </c>
      <c r="G42" s="53">
        <f>G39+G33</f>
        <v>1758</v>
      </c>
      <c r="H42" s="53">
        <f>H39+H33</f>
        <v>3838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>
        <v>42579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tr">
        <f>'справка №1-БАЛАНС'!D99</f>
        <v>В.Беновска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5">
      <c r="A51" s="564"/>
      <c r="B51" s="560"/>
      <c r="C51" s="1" t="str">
        <f>'справка №1-БАЛАНС'!D101</f>
        <v>В. Петков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SheetLayoutView="80" zoomScalePageLayoutView="0" workbookViewId="0" topLeftCell="A19">
      <selection activeCell="D33" sqref="D3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 ВТОРО  ТРИМЕСЕЧИЕ   2016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2696</v>
      </c>
      <c r="D10" s="54">
        <v>2817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-1333</v>
      </c>
      <c r="D11" s="54">
        <v>-2319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-1005+75</f>
        <v>-930</v>
      </c>
      <c r="D13" s="54">
        <v>-1184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-81</v>
      </c>
      <c r="D14" s="54">
        <v>-95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-29</v>
      </c>
      <c r="D17" s="54">
        <v>-31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-8-75</f>
        <v>-83</v>
      </c>
      <c r="D19" s="54">
        <v>-43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240</v>
      </c>
      <c r="D20" s="55">
        <f>SUM(D10:D19)</f>
        <v>-858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-83</v>
      </c>
      <c r="D22" s="54">
        <v>-226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36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7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207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-40</v>
      </c>
      <c r="D32" s="55">
        <f>SUM(D22:D31)</f>
        <v>-19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259</v>
      </c>
      <c r="D36" s="54">
        <v>1084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-504</v>
      </c>
      <c r="D37" s="54">
        <v>-448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-245</v>
      </c>
      <c r="D42" s="55">
        <f>SUM(D34:D41)</f>
        <v>636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-45</v>
      </c>
      <c r="D43" s="55">
        <f>D42+D32+D20</f>
        <v>-241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60</v>
      </c>
      <c r="D44" s="132">
        <v>260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</v>
      </c>
      <c r="D45" s="55">
        <f>D44+D43</f>
        <v>19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15</v>
      </c>
      <c r="D46" s="56">
        <f>D45</f>
        <v>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28/07/2016 г.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tr">
        <f>'справка №1-БАЛАНС'!D99</f>
        <v>В.Беновска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tr">
        <f>'справка №1-БАЛАНС'!D101</f>
        <v>В. Петков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SheetLayoutView="100" zoomScalePageLayoutView="0" workbookViewId="0" topLeftCell="A16">
      <selection activeCell="L20" sqref="L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 ВТОРО  ТРИМЕСЕЧИЕ   2016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1194</v>
      </c>
      <c r="D11" s="58">
        <f>'справка №1-БАЛАНС'!H19</f>
        <v>0</v>
      </c>
      <c r="E11" s="58">
        <f>'справка №1-БАЛАНС'!H20</f>
        <v>10714</v>
      </c>
      <c r="F11" s="58">
        <f>'справка №1-БАЛАНС'!H22</f>
        <v>121</v>
      </c>
      <c r="G11" s="58">
        <f>'справка №1-БАЛАНС'!H23</f>
        <v>0</v>
      </c>
      <c r="H11" s="60">
        <v>642</v>
      </c>
      <c r="I11" s="58">
        <f>'справка №1-БАЛАНС'!H28+'справка №1-БАЛАНС'!H31</f>
        <v>3942</v>
      </c>
      <c r="J11" s="58">
        <f>'справка №1-БАЛАНС'!H29+'справка №1-БАЛАНС'!H32</f>
        <v>-994</v>
      </c>
      <c r="K11" s="60"/>
      <c r="L11" s="344">
        <f>SUM(C11:K11)</f>
        <v>15619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1194</v>
      </c>
      <c r="D15" s="61">
        <f aca="true" t="shared" si="2" ref="D15:M15">D11+D12</f>
        <v>0</v>
      </c>
      <c r="E15" s="61">
        <f t="shared" si="2"/>
        <v>10714</v>
      </c>
      <c r="F15" s="61">
        <f t="shared" si="2"/>
        <v>121</v>
      </c>
      <c r="G15" s="61">
        <f t="shared" si="2"/>
        <v>0</v>
      </c>
      <c r="H15" s="61">
        <f t="shared" si="2"/>
        <v>642</v>
      </c>
      <c r="I15" s="61">
        <f t="shared" si="2"/>
        <v>3942</v>
      </c>
      <c r="J15" s="61">
        <f t="shared" si="2"/>
        <v>-994</v>
      </c>
      <c r="K15" s="61">
        <f t="shared" si="2"/>
        <v>0</v>
      </c>
      <c r="L15" s="344">
        <f t="shared" si="1"/>
        <v>15619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-616</v>
      </c>
      <c r="K16" s="60"/>
      <c r="L16" s="344">
        <f t="shared" si="1"/>
        <v>-616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v>-642</v>
      </c>
      <c r="I20" s="60">
        <v>-353</v>
      </c>
      <c r="J20" s="60">
        <v>994</v>
      </c>
      <c r="K20" s="60"/>
      <c r="L20" s="344">
        <f t="shared" si="1"/>
        <v>-1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0</v>
      </c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1194</v>
      </c>
      <c r="D29" s="59">
        <f aca="true" t="shared" si="6" ref="D29:M29">D17+D20+D21+D24+D28+D27+D15+D16</f>
        <v>0</v>
      </c>
      <c r="E29" s="59">
        <f t="shared" si="6"/>
        <v>10714</v>
      </c>
      <c r="F29" s="59">
        <f t="shared" si="6"/>
        <v>121</v>
      </c>
      <c r="G29" s="59">
        <f t="shared" si="6"/>
        <v>0</v>
      </c>
      <c r="H29" s="59">
        <f t="shared" si="6"/>
        <v>0</v>
      </c>
      <c r="I29" s="59">
        <f t="shared" si="6"/>
        <v>3589</v>
      </c>
      <c r="J29" s="59">
        <f t="shared" si="6"/>
        <v>-616</v>
      </c>
      <c r="K29" s="59">
        <f t="shared" si="6"/>
        <v>0</v>
      </c>
      <c r="L29" s="344">
        <f t="shared" si="1"/>
        <v>15002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1194</v>
      </c>
      <c r="D32" s="59">
        <f t="shared" si="7"/>
        <v>0</v>
      </c>
      <c r="E32" s="59">
        <f t="shared" si="7"/>
        <v>10714</v>
      </c>
      <c r="F32" s="59">
        <f t="shared" si="7"/>
        <v>121</v>
      </c>
      <c r="G32" s="59">
        <f t="shared" si="7"/>
        <v>0</v>
      </c>
      <c r="H32" s="59">
        <f t="shared" si="7"/>
        <v>0</v>
      </c>
      <c r="I32" s="59">
        <f t="shared" si="7"/>
        <v>3589</v>
      </c>
      <c r="J32" s="59">
        <f t="shared" si="7"/>
        <v>-616</v>
      </c>
      <c r="K32" s="59">
        <f t="shared" si="7"/>
        <v>0</v>
      </c>
      <c r="L32" s="344">
        <f t="shared" si="1"/>
        <v>15002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28/07/2016 г.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tr">
        <f>'справка №1-БАЛАНС'!D99</f>
        <v>В.Беновска</v>
      </c>
      <c r="F39" s="538"/>
      <c r="G39" s="538"/>
      <c r="H39" s="538"/>
      <c r="I39" s="538"/>
      <c r="J39" s="538"/>
      <c r="K39" s="169" t="str">
        <f>'справка №1-БАЛАНС'!D101</f>
        <v>В. Петков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4" sqref="L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"ИХБ Електрик"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ОТЧЕТ  ВТОРО  ТРИМЕСЕЧИЕ   2016 г.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5212</v>
      </c>
      <c r="E10" s="189"/>
      <c r="F10" s="189"/>
      <c r="G10" s="74">
        <f aca="true" t="shared" si="2" ref="G10:G39">D10+E10-F10</f>
        <v>5212</v>
      </c>
      <c r="H10" s="65"/>
      <c r="I10" s="65"/>
      <c r="J10" s="74">
        <f aca="true" t="shared" si="3" ref="J10:J39">G10+H10-I10</f>
        <v>5212</v>
      </c>
      <c r="K10" s="65">
        <v>274</v>
      </c>
      <c r="L10" s="65">
        <v>69</v>
      </c>
      <c r="M10" s="65"/>
      <c r="N10" s="74">
        <f aca="true" t="shared" si="4" ref="N10:N39">K10+L10-M10</f>
        <v>343</v>
      </c>
      <c r="O10" s="65"/>
      <c r="P10" s="65"/>
      <c r="Q10" s="74">
        <f t="shared" si="0"/>
        <v>343</v>
      </c>
      <c r="R10" s="74">
        <f t="shared" si="1"/>
        <v>4869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7042</v>
      </c>
      <c r="E11" s="189">
        <v>4</v>
      </c>
      <c r="F11" s="189">
        <v>60</v>
      </c>
      <c r="G11" s="74">
        <f t="shared" si="2"/>
        <v>6986</v>
      </c>
      <c r="H11" s="65"/>
      <c r="I11" s="65"/>
      <c r="J11" s="74">
        <f t="shared" si="3"/>
        <v>6986</v>
      </c>
      <c r="K11" s="65">
        <v>3484</v>
      </c>
      <c r="L11" s="65">
        <v>133</v>
      </c>
      <c r="M11" s="189">
        <v>59</v>
      </c>
      <c r="N11" s="74">
        <f t="shared" si="4"/>
        <v>3558</v>
      </c>
      <c r="O11" s="65"/>
      <c r="P11" s="65"/>
      <c r="Q11" s="74">
        <f t="shared" si="0"/>
        <v>3558</v>
      </c>
      <c r="R11" s="74">
        <f t="shared" si="1"/>
        <v>3428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49</v>
      </c>
      <c r="L12" s="65">
        <v>4</v>
      </c>
      <c r="M12" s="189">
        <v>1</v>
      </c>
      <c r="N12" s="74">
        <f t="shared" si="4"/>
        <v>52</v>
      </c>
      <c r="O12" s="65"/>
      <c r="P12" s="65"/>
      <c r="Q12" s="74">
        <f t="shared" si="0"/>
        <v>52</v>
      </c>
      <c r="R12" s="74">
        <f t="shared" si="1"/>
        <v>166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261</v>
      </c>
      <c r="E13" s="189"/>
      <c r="F13" s="189"/>
      <c r="G13" s="74">
        <f t="shared" si="2"/>
        <v>261</v>
      </c>
      <c r="H13" s="65"/>
      <c r="I13" s="65"/>
      <c r="J13" s="74">
        <f t="shared" si="3"/>
        <v>261</v>
      </c>
      <c r="K13" s="65">
        <v>234</v>
      </c>
      <c r="L13" s="65">
        <v>3</v>
      </c>
      <c r="M13" s="189"/>
      <c r="N13" s="74">
        <f t="shared" si="4"/>
        <v>237</v>
      </c>
      <c r="O13" s="65"/>
      <c r="P13" s="65"/>
      <c r="Q13" s="74">
        <f t="shared" si="0"/>
        <v>237</v>
      </c>
      <c r="R13" s="74">
        <f t="shared" si="1"/>
        <v>24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232</v>
      </c>
      <c r="E14" s="189">
        <v>14</v>
      </c>
      <c r="F14" s="189"/>
      <c r="G14" s="74">
        <f t="shared" si="2"/>
        <v>246</v>
      </c>
      <c r="H14" s="65"/>
      <c r="I14" s="65"/>
      <c r="J14" s="74">
        <f t="shared" si="3"/>
        <v>246</v>
      </c>
      <c r="K14" s="65">
        <v>186</v>
      </c>
      <c r="L14" s="65">
        <v>7</v>
      </c>
      <c r="M14" s="189"/>
      <c r="N14" s="74">
        <f t="shared" si="4"/>
        <v>193</v>
      </c>
      <c r="O14" s="65"/>
      <c r="P14" s="65"/>
      <c r="Q14" s="74">
        <f t="shared" si="0"/>
        <v>193</v>
      </c>
      <c r="R14" s="74">
        <f t="shared" si="1"/>
        <v>53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180</v>
      </c>
      <c r="E15" s="457">
        <v>65</v>
      </c>
      <c r="F15" s="457">
        <v>18</v>
      </c>
      <c r="G15" s="74">
        <f t="shared" si="2"/>
        <v>227</v>
      </c>
      <c r="H15" s="458"/>
      <c r="I15" s="458"/>
      <c r="J15" s="74">
        <f t="shared" si="3"/>
        <v>227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23066</v>
      </c>
      <c r="E17" s="194">
        <f>SUM(E9:E16)</f>
        <v>83</v>
      </c>
      <c r="F17" s="194">
        <f>SUM(F9:F16)</f>
        <v>78</v>
      </c>
      <c r="G17" s="74">
        <f t="shared" si="2"/>
        <v>23071</v>
      </c>
      <c r="H17" s="75">
        <f>SUM(H9:H16)</f>
        <v>0</v>
      </c>
      <c r="I17" s="75">
        <f>SUM(I9:I16)</f>
        <v>0</v>
      </c>
      <c r="J17" s="74">
        <f t="shared" si="3"/>
        <v>23071</v>
      </c>
      <c r="K17" s="75">
        <f>SUM(K9:K16)</f>
        <v>4227</v>
      </c>
      <c r="L17" s="75">
        <f>SUM(L9:L16)</f>
        <v>216</v>
      </c>
      <c r="M17" s="75">
        <f>SUM(M9:M16)</f>
        <v>60</v>
      </c>
      <c r="N17" s="74">
        <f t="shared" si="4"/>
        <v>4383</v>
      </c>
      <c r="O17" s="75">
        <f>SUM(O9:O16)</f>
        <v>0</v>
      </c>
      <c r="P17" s="75">
        <f>SUM(P9:P16)</f>
        <v>0</v>
      </c>
      <c r="Q17" s="74">
        <f t="shared" si="5"/>
        <v>4383</v>
      </c>
      <c r="R17" s="74">
        <f t="shared" si="6"/>
        <v>18688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246</v>
      </c>
      <c r="L21" s="65"/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162</v>
      </c>
      <c r="E22" s="189"/>
      <c r="F22" s="189"/>
      <c r="G22" s="74">
        <f t="shared" si="2"/>
        <v>162</v>
      </c>
      <c r="H22" s="65"/>
      <c r="I22" s="65"/>
      <c r="J22" s="74">
        <f t="shared" si="3"/>
        <v>162</v>
      </c>
      <c r="K22" s="65">
        <v>76</v>
      </c>
      <c r="L22" s="65">
        <v>8</v>
      </c>
      <c r="M22" s="65"/>
      <c r="N22" s="74">
        <f t="shared" si="4"/>
        <v>84</v>
      </c>
      <c r="O22" s="65"/>
      <c r="P22" s="65"/>
      <c r="Q22" s="74">
        <f t="shared" si="5"/>
        <v>84</v>
      </c>
      <c r="R22" s="74">
        <f t="shared" si="6"/>
        <v>78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348</v>
      </c>
      <c r="E24" s="189"/>
      <c r="F24" s="189"/>
      <c r="G24" s="74">
        <f t="shared" si="2"/>
        <v>348</v>
      </c>
      <c r="H24" s="65"/>
      <c r="I24" s="65"/>
      <c r="J24" s="74">
        <f t="shared" si="3"/>
        <v>348</v>
      </c>
      <c r="K24" s="65">
        <v>134</v>
      </c>
      <c r="L24" s="65">
        <v>25</v>
      </c>
      <c r="M24" s="65"/>
      <c r="N24" s="74">
        <f t="shared" si="4"/>
        <v>159</v>
      </c>
      <c r="O24" s="65"/>
      <c r="P24" s="65"/>
      <c r="Q24" s="74">
        <f t="shared" si="5"/>
        <v>159</v>
      </c>
      <c r="R24" s="74">
        <f t="shared" si="6"/>
        <v>189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756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756</v>
      </c>
      <c r="H25" s="66">
        <f t="shared" si="7"/>
        <v>0</v>
      </c>
      <c r="I25" s="66">
        <f t="shared" si="7"/>
        <v>0</v>
      </c>
      <c r="J25" s="67">
        <f t="shared" si="3"/>
        <v>756</v>
      </c>
      <c r="K25" s="66">
        <f t="shared" si="7"/>
        <v>456</v>
      </c>
      <c r="L25" s="66">
        <f t="shared" si="7"/>
        <v>33</v>
      </c>
      <c r="M25" s="66">
        <f t="shared" si="7"/>
        <v>0</v>
      </c>
      <c r="N25" s="67">
        <f t="shared" si="4"/>
        <v>489</v>
      </c>
      <c r="O25" s="66">
        <f t="shared" si="7"/>
        <v>0</v>
      </c>
      <c r="P25" s="66">
        <f t="shared" si="7"/>
        <v>0</v>
      </c>
      <c r="Q25" s="67">
        <f t="shared" si="5"/>
        <v>489</v>
      </c>
      <c r="R25" s="67">
        <f t="shared" si="6"/>
        <v>267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4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>
        <v>4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4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23826</v>
      </c>
      <c r="E40" s="438">
        <f>E17+E18+E19+E25+E38+E39</f>
        <v>83</v>
      </c>
      <c r="F40" s="438">
        <f aca="true" t="shared" si="13" ref="F40:R40">F17+F18+F19+F25+F38+F39</f>
        <v>82</v>
      </c>
      <c r="G40" s="438">
        <f t="shared" si="13"/>
        <v>23827</v>
      </c>
      <c r="H40" s="438">
        <f t="shared" si="13"/>
        <v>0</v>
      </c>
      <c r="I40" s="438">
        <f t="shared" si="13"/>
        <v>0</v>
      </c>
      <c r="J40" s="438">
        <f t="shared" si="13"/>
        <v>23827</v>
      </c>
      <c r="K40" s="438">
        <f t="shared" si="13"/>
        <v>4683</v>
      </c>
      <c r="L40" s="438">
        <f t="shared" si="13"/>
        <v>249</v>
      </c>
      <c r="M40" s="438">
        <f t="shared" si="13"/>
        <v>60</v>
      </c>
      <c r="N40" s="438">
        <f t="shared" si="13"/>
        <v>4872</v>
      </c>
      <c r="O40" s="438">
        <f t="shared" si="13"/>
        <v>0</v>
      </c>
      <c r="P40" s="438">
        <f t="shared" si="13"/>
        <v>0</v>
      </c>
      <c r="Q40" s="438">
        <f t="shared" si="13"/>
        <v>4872</v>
      </c>
      <c r="R40" s="438">
        <f t="shared" si="13"/>
        <v>18955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28/07/2016 г.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tr">
        <f>'справка №1-БАЛАНС'!D99</f>
        <v>В.Беновска</v>
      </c>
      <c r="J45" s="349"/>
      <c r="K45" s="349"/>
      <c r="L45" s="349"/>
      <c r="M45" s="349"/>
      <c r="N45" s="349"/>
      <c r="O45" s="169" t="str">
        <f>'справка №1-БАЛАНС'!D101</f>
        <v>В. Петков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horizontalDpi="600" verticalDpi="6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130" zoomScaleNormal="130" zoomScalePageLayoutView="0" workbookViewId="0" topLeftCell="A1">
      <pane ySplit="8" topLeftCell="A105" activePane="bottomLeft" state="frozen"/>
      <selection pane="topLeft" activeCell="A1" sqref="A1"/>
      <selection pane="bottomLeft" activeCell="C105" activeCellId="1" sqref="C97 C10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 ВТОРО  ТРИМЕСЕЧИЕ   2016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f>C12</f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</v>
      </c>
      <c r="D27" s="108">
        <f>C27</f>
        <v>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373</v>
      </c>
      <c r="D28" s="108">
        <f>C28</f>
        <v>373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40</v>
      </c>
      <c r="D29" s="108">
        <f>C29</f>
        <v>40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54</v>
      </c>
      <c r="D33" s="105">
        <f>SUM(D34:D37)</f>
        <v>54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26</v>
      </c>
      <c r="D34" s="108">
        <f>C34</f>
        <v>26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28</v>
      </c>
      <c r="D35" s="108">
        <f>C35</f>
        <v>28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76</v>
      </c>
      <c r="D38" s="105">
        <f>SUM(D39:D42)</f>
        <v>76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76</v>
      </c>
      <c r="D42" s="108">
        <f>C42</f>
        <v>76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544</v>
      </c>
      <c r="D43" s="104">
        <f>D24+D28+D29+D31+D30+D32+D33+D38</f>
        <v>544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544</v>
      </c>
      <c r="D44" s="103">
        <f>D43+D21+D19+D9</f>
        <v>544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770+550</f>
        <v>1320</v>
      </c>
      <c r="D64" s="108"/>
      <c r="E64" s="119">
        <f t="shared" si="1"/>
        <v>1320</v>
      </c>
      <c r="F64" s="110"/>
    </row>
    <row r="65" spans="1:6" ht="12">
      <c r="A65" s="396" t="s">
        <v>709</v>
      </c>
      <c r="B65" s="397" t="s">
        <v>710</v>
      </c>
      <c r="C65" s="109">
        <v>550</v>
      </c>
      <c r="D65" s="109"/>
      <c r="E65" s="119">
        <f t="shared" si="1"/>
        <v>550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1320</v>
      </c>
      <c r="D66" s="103">
        <f>D52+D56+D61+D62+D63+D64</f>
        <v>0</v>
      </c>
      <c r="E66" s="119">
        <f t="shared" si="1"/>
        <v>1320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779</v>
      </c>
      <c r="D68" s="108"/>
      <c r="E68" s="119">
        <f t="shared" si="1"/>
        <v>779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336</v>
      </c>
      <c r="D71" s="105">
        <f>SUM(D72:D74)</f>
        <v>336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336</v>
      </c>
      <c r="D74" s="108">
        <f>C74</f>
        <v>336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1949</v>
      </c>
      <c r="D75" s="103">
        <f>D76+D78</f>
        <v>1949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1949</v>
      </c>
      <c r="D76" s="108">
        <f>C76</f>
        <v>1949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128</v>
      </c>
      <c r="D80" s="103">
        <f>SUM(D81:D84)</f>
        <v>128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128</v>
      </c>
      <c r="D84" s="108">
        <f>C84</f>
        <v>128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1665</v>
      </c>
      <c r="D85" s="104">
        <f>SUM(D86:D90)+D94</f>
        <v>1665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1048</v>
      </c>
      <c r="D87" s="108">
        <f>C87</f>
        <v>1048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494</v>
      </c>
      <c r="D88" s="108">
        <f>C88</f>
        <v>494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82</v>
      </c>
      <c r="D89" s="108">
        <f>C89</f>
        <v>82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10</v>
      </c>
      <c r="D93" s="108">
        <f>C93</f>
        <v>10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31</v>
      </c>
      <c r="D94" s="108">
        <f>C94</f>
        <v>31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23+71</f>
        <v>94</v>
      </c>
      <c r="D95" s="108">
        <f>C95</f>
        <v>94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4172</v>
      </c>
      <c r="D96" s="104">
        <f>D85+D80+D75+D71+D95</f>
        <v>4172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6271</v>
      </c>
      <c r="D97" s="104">
        <f>D96+D68+D66</f>
        <v>4172</v>
      </c>
      <c r="E97" s="104">
        <f>E96+E68+E66</f>
        <v>2099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>
        <v>0</v>
      </c>
      <c r="E102" s="108">
        <v>0</v>
      </c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51</v>
      </c>
      <c r="D103" s="108"/>
      <c r="E103" s="108"/>
      <c r="F103" s="125">
        <f>C103+D103-E103</f>
        <v>51</v>
      </c>
    </row>
    <row r="104" spans="1:6" ht="12">
      <c r="A104" s="396" t="s">
        <v>775</v>
      </c>
      <c r="B104" s="397" t="s">
        <v>776</v>
      </c>
      <c r="C104" s="108">
        <v>36</v>
      </c>
      <c r="D104" s="108"/>
      <c r="E104" s="108"/>
      <c r="F104" s="125">
        <f>C104+D104-E104</f>
        <v>36</v>
      </c>
    </row>
    <row r="105" spans="1:16" ht="12">
      <c r="A105" s="412" t="s">
        <v>777</v>
      </c>
      <c r="B105" s="395" t="s">
        <v>778</v>
      </c>
      <c r="C105" s="103">
        <f>SUM(C102:C104)</f>
        <v>97</v>
      </c>
      <c r="D105" s="103">
        <f>SUM(D102:D104)</f>
        <v>0</v>
      </c>
      <c r="E105" s="103">
        <f>SUM(E102:E104)</f>
        <v>0</v>
      </c>
      <c r="F105" s="103">
        <f>SUM(F102:F104)</f>
        <v>97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tr">
        <f>'справка №1-БАЛАНС'!A98</f>
        <v>Дата на съставяне: 28/07/2016 г.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tr">
        <f>'справка №1-БАЛАНС'!D99</f>
        <v>В.Беновска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5">
      <c r="A112" s="349"/>
      <c r="B112" s="388"/>
      <c r="C112" s="1" t="str">
        <f>'справка №1-БАЛАНС'!D101</f>
        <v>В. Петков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2362204724409449" top="0.5118110236220472" bottom="0.3937007874015748" header="0.31496062992125984" footer="0.2755905511811024"/>
  <pageSetup fitToHeight="1" fitToWidth="1" horizontalDpi="600" verticalDpi="6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44" sqref="A4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 ВТОРО  ТРИМЕСЕЧИЕ   2016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28/07/2016 г.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tr">
        <f>'справка №1-БАЛАНС'!D99</f>
        <v>В.Беновска</v>
      </c>
      <c r="E31" s="523"/>
      <c r="F31" s="523"/>
      <c r="G31" s="523"/>
      <c r="H31" s="169" t="str">
        <f>'справка №1-БАЛАНС'!D101</f>
        <v>В. Петков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pane ySplit="9" topLeftCell="A148" activePane="bottomLeft" state="frozen"/>
      <selection pane="topLeft" activeCell="A1" sqref="A1"/>
      <selection pane="bottomLeft" activeCell="E156" sqref="E156"/>
    </sheetView>
  </sheetViews>
  <sheetFormatPr defaultColWidth="10.75390625" defaultRowHeight="12.75"/>
  <cols>
    <col min="1" max="1" width="42.00390625" style="509" customWidth="1"/>
    <col min="2" max="2" width="9.375" style="519" customWidth="1"/>
    <col min="3" max="3" width="20.87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 ВТОРО  ТРИМЕСЕЧИЕ   2016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>
        <v>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28/07/2016 г.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tr">
        <f>'справка №1-БАЛАНС'!D99</f>
        <v>В.Беновска</v>
      </c>
      <c r="D152" s="517"/>
      <c r="E152" s="517"/>
      <c r="F152" s="517"/>
    </row>
    <row r="153" spans="1:6" ht="12.75">
      <c r="A153" s="517"/>
      <c r="B153" s="518"/>
      <c r="C153" s="626" t="s">
        <v>868</v>
      </c>
      <c r="D153" s="626"/>
      <c r="E153" s="626"/>
      <c r="F153" s="626"/>
    </row>
    <row r="154" spans="3:5" ht="15">
      <c r="C154" s="1" t="str">
        <f>'справка №1-БАЛАНС'!D101</f>
        <v>В. Петков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152 C154 B5:D6 F5:F6 A1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 Boyadzhieva</cp:lastModifiedBy>
  <cp:lastPrinted>2016-07-28T13:12:57Z</cp:lastPrinted>
  <dcterms:created xsi:type="dcterms:W3CDTF">2000-06-29T12:02:40Z</dcterms:created>
  <dcterms:modified xsi:type="dcterms:W3CDTF">2016-07-29T12:35:40Z</dcterms:modified>
  <cp:category/>
  <cp:version/>
  <cp:contentType/>
  <cp:contentStatus/>
</cp:coreProperties>
</file>