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35" yWindow="65521" windowWidth="6285" windowHeight="8550" tabRatio="979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<sst xmlns="http://schemas.openxmlformats.org/spreadsheetml/2006/main" count="1075" uniqueCount="885">
  <si>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</si>
  <si>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</si>
  <si>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</si>
  <si>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</si>
  <si>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</si>
  <si>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</si>
  <si>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</si>
  <si>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</si>
  <si>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</si>
  <si>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</si>
  <si>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</si>
  <si>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</si>
  <si>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</si>
  <si>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</si>
  <si>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</si>
  <si>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</si>
  <si>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</si>
  <si>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</si>
  <si>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</si>
  <si>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</si>
  <si>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</si>
  <si>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</si>
  <si>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</si>
  <si>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</si>
  <si>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</si>
  <si>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</si>
  <si>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</si>
  <si>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</si>
  <si>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</si>
  <si>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</si>
  <si>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</si>
  <si>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</si>
  <si>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</si>
  <si>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</si>
  <si>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</si>
  <si>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</si>
  <si>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</si>
  <si>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</si>
  <si>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</si>
  <si>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</si>
  <si>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</si>
  <si>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</si>
  <si>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</si>
  <si>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</si>
  <si>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</si>
  <si>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</si>
  <si>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</si>
  <si>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</si>
  <si>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</si>
  <si>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</si>
  <si>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</si>
  <si>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</si>
  <si>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</si>
  <si>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</si>
  <si>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</si>
  <si>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</si>
  <si>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</si>
  <si>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</si>
  <si>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</si>
  <si>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</si>
  <si>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</si>
  <si>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</si>
  <si>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</si>
  <si>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</si>
  <si>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</si>
  <si>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</si>
  <si>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</si>
  <si>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</si>
  <si>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</si>
  <si>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</si>
  <si>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</si>
  <si>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</si>
  <si>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</si>
  <si>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</si>
  <si>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</si>
  <si>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</si>
  <si>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</si>
  <si>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</si>
  <si>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</si>
  <si>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</si>
  <si>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</si>
  <si>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</si>
  <si>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</si>
  <si>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</si>
  <si>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</si>
  <si>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</si>
  <si>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</si>
  <si>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</si>
  <si>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</si>
  <si>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</si>
  <si>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</si>
  <si>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</si>
  <si>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</si>
  <si>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</si>
  <si>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</si>
  <si>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</si>
  <si>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</si>
  <si>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</si>
  <si>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</si>
  <si>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</si>
  <si>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</si>
  <si>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</si>
  <si>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</si>
  <si>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</si>
  <si>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</si>
  <si>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</si>
  <si>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</si>
  <si>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</si>
  <si>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</si>
  <si>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</si>
  <si>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</si>
  <si>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</si>
  <si>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</si>
  <si>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</si>
  <si>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</si>
  <si>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</si>
  <si>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</si>
  <si>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</si>
  <si>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</si>
  <si>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</si>
  <si>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</si>
  <si>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</si>
  <si>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</si>
  <si>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</si>
  <si>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</si>
  <si>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</si>
  <si>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</si>
  <si>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</si>
  <si>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</si>
  <si>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</si>
  <si>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</si>
  <si>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</si>
  <si>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</si>
  <si>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</si>
  <si>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</si>
  <si>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</si>
  <si>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</si>
  <si>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</si>
  <si>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</si>
  <si>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</si>
  <si>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</si>
  <si>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</si>
  <si>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</si>
  <si>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</si>
  <si>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</si>
  <si>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</si>
  <si>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</si>
  <si>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</si>
  <si>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</si>
  <si>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</si>
  <si>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</si>
  <si>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</si>
  <si>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</si>
  <si>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</si>
  <si>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</si>
  <si>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</si>
  <si>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</si>
  <si>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</si>
  <si>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</si>
  <si>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</si>
  <si>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</si>
  <si>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</si>
  <si>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</si>
  <si>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</si>
  <si>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</si>
  <si>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</si>
  <si>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</si>
  <si>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</si>
  <si>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</si>
  <si>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</si>
  <si>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</si>
  <si>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</si>
  <si>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</si>
  <si>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</si>
  <si>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</si>
  <si>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</si>
  <si>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</si>
  <si>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</si>
  <si>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</si>
  <si>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</si>
  <si>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</si>
  <si>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</si>
  <si>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</si>
  <si>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</si>
  <si>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</si>
  <si>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</si>
  <si>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</si>
  <si>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</si>
  <si>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</si>
  <si>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</si>
  <si>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</si>
  <si>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</si>
  <si>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</si>
  <si>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</si>
  <si>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</si>
  <si>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</si>
  <si>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</si>
  <si>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</si>
  <si>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</si>
  <si>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</si>
  <si>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</si>
  <si>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</si>
  <si>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</si>
  <si>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</si>
  <si>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</si>
  <si>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</si>
  <si>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</si>
  <si>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</si>
  <si>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</si>
  <si>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</si>
  <si>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</si>
  <si>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</si>
  <si>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</si>
  <si>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</si>
  <si>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</si>
  <si>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</si>
  <si>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</si>
  <si>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</si>
  <si>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</si>
  <si>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</si>
  <si>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</si>
  <si>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</si>
  <si>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</si>
  <si>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</si>
  <si>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</si>
  <si>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</si>
  <si>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</si>
  <si>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</si>
  <si>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</si>
  <si>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</si>
  <si>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</si>
  <si>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</si>
  <si>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</si>
  <si>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</si>
  <si>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</si>
  <si>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</si>
  <si>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</si>
  <si>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</si>
  <si>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</si>
  <si>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</si>
  <si>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</si>
  <si>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</si>
  <si>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</si>
  <si>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</si>
  <si>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</si>
  <si>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</si>
  <si>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</si>
  <si>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</si>
  <si>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</si>
  <si>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</si>
  <si>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</si>
  <si>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</si>
  <si>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</si>
  <si>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</si>
  <si>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</si>
  <si>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</si>
  <si>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</si>
  <si>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</si>
  <si>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</si>
  <si>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</si>
  <si>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</si>
  <si>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</si>
  <si>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</si>
  <si>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</si>
  <si>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</si>
  <si>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</si>
  <si>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</si>
  <si>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</si>
  <si>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</si>
  <si>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</si>
  <si>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</si>
  <si>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</si>
  <si>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</si>
  <si>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</si>
  <si>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</si>
  <si>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</si>
  <si>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</si>
  <si>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</si>
  <si>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</si>
  <si>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</si>
  <si>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</si>
  <si>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</si>
  <si>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</si>
  <si>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</si>
  <si>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</si>
  <si>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</si>
  <si>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</si>
  <si>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</si>
  <si>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</si>
  <si>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</si>
  <si>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</si>
  <si>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</si>
  <si>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</si>
  <si>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</si>
  <si>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</si>
  <si>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</si>
  <si>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</si>
  <si>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</si>
  <si>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</si>
  <si>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</si>
  <si>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</si>
  <si>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</si>
  <si>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</si>
  <si>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</si>
  <si>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</si>
  <si>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</si>
  <si>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</si>
  <si>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</si>
  <si>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</si>
  <si>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</si>
  <si>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</si>
  <si>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</si>
  <si>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</si>
  <si>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</si>
  <si>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</si>
  <si>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</si>
  <si>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</si>
  <si>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</si>
  <si>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</si>
  <si>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</si>
  <si>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</si>
  <si>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</si>
  <si>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</si>
  <si>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</si>
  <si>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</si>
  <si>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</si>
  <si>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</si>
  <si>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</si>
  <si>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</si>
  <si>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</si>
  <si>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</si>
  <si>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</si>
  <si>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</si>
  <si>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</si>
  <si>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</si>
  <si>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</si>
  <si>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</si>
  <si>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</si>
  <si>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</si>
  <si>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</si>
  <si>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</si>
  <si>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</si>
  <si>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</si>
  <si>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</si>
  <si>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</si>
  <si>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</si>
  <si>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</si>
  <si>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</si>
  <si>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</si>
  <si>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</si>
  <si>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</si>
  <si>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</si>
  <si>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</si>
  <si>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</si>
  <si>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</si>
  <si>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</si>
  <si>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</si>
  <si>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</si>
  <si>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</si>
  <si>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</si>
  <si>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</si>
  <si>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</si>
  <si>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</si>
  <si>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</si>
  <si>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</si>
  <si>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</si>
  <si>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</si>
  <si>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</si>
  <si>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</si>
  <si>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</si>
  <si>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</si>
  <si>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</si>
  <si>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</si>
  <si>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</si>
  <si>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</si>
  <si>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</si>
  <si>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</si>
  <si>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</si>
  <si>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</si>
  <si>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</si>
  <si>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</si>
  <si>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</si>
  <si>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</si>
  <si>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</si>
  <si>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</si>
  <si>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</si>
  <si>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</si>
  <si>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</si>
  <si>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</si>
  <si>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</si>
  <si>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</si>
  <si>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</si>
  <si>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</si>
  <si>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</si>
  <si>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</si>
  <si>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</si>
  <si>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</si>
  <si>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</si>
  <si>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</si>
  <si>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</si>
  <si>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</si>
  <si>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</si>
  <si>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</si>
  <si>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</si>
  <si>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</si>
  <si>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</si>
  <si>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</si>
  <si>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</si>
  <si>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</si>
  <si>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</si>
  <si>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</si>
  <si>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</si>
  <si>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</si>
  <si>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</si>
  <si>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</si>
  <si>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</si>
  <si>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</si>
  <si>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</si>
  <si>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</si>
  <si>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</si>
  <si>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</si>
  <si>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</si>
  <si>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</si>
  <si>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</si>
  <si>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</si>
  <si>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</si>
  <si>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</si>
  <si>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</si>
  <si>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</si>
  <si>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</si>
  <si>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</si>
  <si>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</si>
  <si>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</si>
  <si>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</si>
  <si>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</si>
  <si>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</si>
  <si>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</si>
  <si>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</si>
  <si>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</si>
  <si>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</si>
  <si>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</si>
  <si>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</si>
  <si>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</si>
  <si>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</si>
  <si>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</si>
  <si>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</si>
  <si>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</si>
  <si>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</si>
  <si>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</si>
  <si>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</si>
  <si>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</si>
  <si>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</si>
  <si>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</si>
  <si>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</si>
  <si>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</si>
  <si>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</si>
  <si>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</si>
  <si>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</si>
  <si>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</si>
  <si>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</si>
  <si>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</si>
  <si>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</si>
  <si>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</si>
  <si>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</si>
  <si>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</si>
  <si>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</si>
  <si>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</si>
  <si>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</si>
  <si>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</si>
  <si>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</si>
  <si>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</si>
  <si>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</si>
  <si>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</si>
  <si>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</si>
  <si>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</si>
  <si>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</si>
  <si>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</si>
  <si>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</si>
  <si>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</si>
  <si>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</si>
  <si>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</si>
  <si>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</si>
  <si>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</si>
  <si>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</si>
  <si>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</si>
  <si>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</si>
  <si>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</si>
  <si>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</si>
  <si>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</si>
  <si>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</si>
  <si>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</si>
  <si>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</si>
  <si>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</si>
  <si>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</si>
  <si>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</si>
  <si>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</si>
  <si>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</si>
  <si>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</si>
  <si>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</si>
  <si>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</si>
  <si>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</si>
  <si>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</si>
  <si>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</si>
  <si>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</si>
  <si>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</si>
  <si>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</si>
  <si>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</si>
  <si>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</si>
  <si>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</si>
  <si>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</si>
  <si>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</si>
  <si>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</si>
  <si>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</si>
  <si>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</si>
  <si>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</si>
  <si>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</si>
  <si>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</si>
  <si>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</si>
  <si>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</si>
  <si>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</si>
  <si>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</si>
  <si>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</si>
  <si>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</si>
  <si>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</si>
  <si>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</si>
  <si>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</si>
  <si>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</si>
  <si>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</si>
  <si>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</si>
  <si>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</si>
  <si>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</si>
  <si>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</si>
  <si>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</si>
  <si>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</si>
  <si>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</si>
  <si>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</si>
  <si>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</si>
  <si>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</si>
  <si>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</si>
  <si>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</si>
  <si>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</si>
  <si>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</si>
  <si>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</si>
  <si>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</si>
  <si>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</si>
  <si>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</si>
  <si>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</si>
  <si>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</si>
  <si>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</si>
  <si>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</si>
  <si>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</si>
  <si>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</si>
  <si>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</si>
  <si>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</si>
  <si>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</si>
  <si>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</si>
  <si>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</si>
  <si>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</si>
  <si>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</si>
  <si>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</si>
  <si>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</si>
  <si>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</si>
  <si>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</si>
  <si>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</si>
  <si>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</si>
  <si>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</si>
  <si>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</si>
  <si>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</si>
  <si>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</si>
  <si>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</si>
  <si>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</si>
  <si>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</si>
  <si>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</si>
  <si>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</si>
  <si>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</si>
  <si>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</si>
  <si>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</si>
  <si>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</si>
  <si>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</si>
  <si>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</si>
  <si>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</si>
  <si>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</si>
  <si>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</si>
  <si>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</si>
  <si>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</si>
  <si>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</si>
  <si>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</si>
  <si>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</si>
  <si>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</si>
  <si>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</si>
  <si>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</si>
  <si>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</si>
  <si>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</si>
  <si>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</si>
  <si>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</si>
  <si>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</si>
  <si>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</si>
  <si>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</si>
  <si>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</si>
  <si>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</si>
  <si>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</si>
  <si>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</si>
  <si>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</si>
  <si>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</si>
  <si>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</si>
  <si>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</si>
  <si>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</si>
  <si>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</si>
  <si>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</si>
  <si>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</si>
  <si>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</si>
  <si>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</si>
  <si>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</si>
  <si>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</si>
  <si>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</si>
  <si>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</si>
  <si>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</si>
  <si>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</si>
  <si>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</si>
  <si>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</si>
  <si>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</si>
  <si>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</si>
  <si>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</si>
  <si>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</si>
  <si>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</si>
  <si>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</si>
  <si>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</si>
  <si>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</si>
  <si>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</si>
  <si>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</si>
  <si>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</si>
  <si>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</si>
  <si>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</si>
  <si>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</si>
  <si>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</si>
  <si>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</si>
  <si>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</si>
  <si>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</si>
  <si>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</si>
  <si>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</si>
  <si>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</si>
  <si>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</si>
  <si>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</si>
  <si>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</si>
  <si>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</si>
  <si>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</si>
  <si>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</si>
  <si>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</si>
  <si>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</si>
  <si>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</si>
  <si>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</si>
  <si>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</si>
  <si>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</si>
  <si>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</si>
  <si>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</si>
  <si>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</si>
  <si>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</si>
  <si>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</si>
  <si>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</si>
  <si>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</si>
  <si>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</si>
  <si>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</si>
  <si>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</si>
  <si>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</si>
  <si>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</si>
  <si>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</si>
  <si>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</si>
  <si>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</si>
  <si>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</si>
  <si>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</si>
  <si>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</si>
  <si>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</si>
  <si>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</si>
  <si>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</si>
  <si>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</si>
  <si>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</si>
  <si>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</si>
  <si>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</si>
  <si>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</si>
  <si>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</si>
  <si>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</si>
  <si>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</si>
  <si>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</si>
  <si>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</si>
  <si>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</si>
  <si>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</si>
  <si>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</si>
  <si>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</si>
  <si>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</si>
  <si>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</si>
  <si>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</si>
  <si>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</si>
  <si>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</si>
  <si>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</si>
  <si>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</si>
  <si>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</si>
  <si>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</si>
  <si>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</si>
  <si>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</si>
  <si>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</si>
  <si>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</si>
  <si>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</si>
  <si>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</si>
  <si>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</si>
  <si>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</si>
  <si>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</si>
  <si>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</si>
  <si>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</si>
  <si>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</si>
  <si>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</si>
  <si>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</si>
  <si>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</si>
  <si>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</si>
  <si>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</si>
  <si>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</si>
  <si>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</si>
  <si>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</si>
  <si>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</si>
  <si>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</si>
  <si>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</si>
  <si>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</si>
  <si>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</si>
  <si>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</si>
  <si>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</si>
  <si>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</si>
  <si>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</si>
  <si>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</si>
  <si>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</si>
  <si>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</si>
  <si>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</si>
  <si>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</si>
  <si>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</si>
  <si>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</si>
  <si>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</si>
  <si>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</si>
  <si>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</si>
  <si>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</si>
  <si>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</si>
  <si>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</si>
  <si>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</si>
  <si>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</si>
  <si>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</si>
  <si>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</si>
  <si>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</si>
  <si>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</si>
  <si>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</si>
  <si>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</si>
  <si>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</si>
  <si>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</si>
  <si>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</si>
  <si>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</si>
  <si>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</si>
  <si>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</si>
  <si>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</si>
  <si>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</si>
  <si>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</si>
  <si>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</si>
  <si>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</si>
  <si>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</si>
  <si>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</si>
  <si>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</si>
  <si>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</si>
  <si>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</si>
  <si>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</si>
  <si>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</si>
  <si>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</si>
  <si>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</si>
  <si>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</si>
  <si>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</si>
  <si>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</si>
  <si>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</si>
  <si>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</si>
  <si>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</si>
  <si>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</si>
  <si>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</si>
  <si>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</si>
  <si>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</si>
  <si>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</si>
  <si>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</si>
  <si>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</si>
  <si>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</si>
  <si>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</si>
  <si>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</si>
  <si>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</si>
  <si>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</si>
  <si>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</si>
  <si>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</si>
  <si>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</si>
  <si>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</si>
  <si>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</si>
  <si>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</si>
  <si>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</si>
  <si>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</si>
  <si>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</si>
  <si>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</si>
  <si>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</si>
  <si>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</si>
  <si>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</si>
  <si>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</si>
  <si>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</si>
  <si>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</si>
  <si>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</si>
  <si>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</si>
  <si>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</si>
  <si>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</si>
  <si>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</si>
  <si>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</si>
  <si>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</si>
  <si>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</si>
  <si>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</si>
  <si>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</si>
  <si>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</si>
  <si>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</si>
  <si>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</si>
  <si>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</si>
  <si>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</si>
  <si>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</si>
  <si>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</si>
  <si>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</si>
  <si>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</si>
  <si>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</si>
  <si>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</si>
  <si>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</si>
  <si>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</si>
  <si>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</si>
  <si>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</si>
  <si>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</si>
  <si>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</si>
  <si>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</si>
  <si>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</si>
  <si>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</si>
  <si>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</si>
  <si>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</si>
  <si>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</si>
  <si>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</si>
  <si>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</si>
  <si>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</si>
  <si>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</si>
  <si>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</si>
  <si>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</si>
  <si>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</si>
  <si>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</si>
  <si>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</si>
  <si>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</si>
  <si>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</si>
  <si>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</si>
  <si>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</si>
  <si>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</si>
  <si>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</si>
  <si>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</si>
  <si>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</si>
  <si>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</si>
  <si>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</si>
  <si>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</si>
  <si>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</si>
  <si>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</si>
  <si>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</si>
  <si>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</si>
  <si>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</si>
  <si>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"Специализирани Бизнес Системи" АД</t>
  </si>
  <si>
    <t>К. Желазков/</t>
  </si>
  <si>
    <t>/К Желязков/</t>
  </si>
  <si>
    <t>/К. Желязков/</t>
  </si>
  <si>
    <t>/К.Желязков/</t>
  </si>
  <si>
    <t>1. "СБС - Унгария" ООД</t>
  </si>
  <si>
    <t>1. "Сконтова Къща" София  ООД</t>
  </si>
  <si>
    <t>2. Пропърти ин Бългерия" ООД</t>
  </si>
  <si>
    <t>1. "Елресурс" АД</t>
  </si>
  <si>
    <t>консолидиран</t>
  </si>
  <si>
    <t xml:space="preserve">                                                           СПРАВКА ЗА НЕТЕКУЩИТЕ АКТИВИ </t>
  </si>
  <si>
    <t>консолидирана</t>
  </si>
  <si>
    <t>3.КТТ Зенит АД</t>
  </si>
  <si>
    <t>/П.Петров/</t>
  </si>
  <si>
    <t>/П. Петров/</t>
  </si>
  <si>
    <t xml:space="preserve">Дата  на съставяне: 28-08-2010                                                                    </t>
  </si>
  <si>
    <t>01-01-2010 до 30-09-2010</t>
  </si>
  <si>
    <t>Дата на съставяне: 28.11.2010</t>
  </si>
  <si>
    <t xml:space="preserve"> 28.11.2010 г.</t>
  </si>
  <si>
    <t>Дата 28.11.2010</t>
  </si>
  <si>
    <t>от 01-01-2010 до 30-09-2010</t>
  </si>
  <si>
    <t>Дата на съставяне: 28-11-2010</t>
  </si>
  <si>
    <t>30.9 2010                                                консолидиран</t>
  </si>
  <si>
    <t>Дата на съставяне:30.09.2010</t>
  </si>
  <si>
    <t>Дата на съставяне:28-11-2010</t>
  </si>
  <si>
    <t>Дата на съставяне: 28.11-2010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</si>
</sst>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0000"/>
    <numFmt numFmtId="187" formatCode="#,##0.00\ &quot;лв&quot;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1" fillId="0" borderId="0" xfId="29" applyNumberFormat="1" applyFont="1" applyBorder="1" applyAlignment="1" applyProtection="1">
      <alignment wrapText="1"/>
      <protection locked="0"/>
    </xf>
    <xf numFmtId="0" fontId="11" fillId="0" borderId="0" xfId="29" applyFont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1" fontId="10" fillId="3" borderId="31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14" fontId="12" fillId="0" borderId="0" xfId="25" applyNumberFormat="1" applyFont="1" applyAlignment="1" applyProtection="1">
      <alignment horizontal="left" vertical="justify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B16">
      <selection activeCell="G29" sqref="G29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859</v>
      </c>
      <c r="F3" s="273" t="s">
        <v>2</v>
      </c>
      <c r="G3" s="226"/>
      <c r="H3" s="595">
        <v>121814067</v>
      </c>
    </row>
    <row r="4" spans="1:8" ht="28.5">
      <c r="A4" s="204" t="s">
        <v>3</v>
      </c>
      <c r="B4" s="583"/>
      <c r="C4" s="583"/>
      <c r="D4" s="584"/>
      <c r="E4" s="576" t="s">
        <v>868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879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287</v>
      </c>
      <c r="D11" s="601">
        <v>287</v>
      </c>
      <c r="E11" s="293" t="s">
        <v>22</v>
      </c>
      <c r="F11" s="298" t="s">
        <v>23</v>
      </c>
      <c r="G11" s="206">
        <v>5000</v>
      </c>
      <c r="H11" s="206">
        <v>5000</v>
      </c>
    </row>
    <row r="12" spans="1:8" ht="15">
      <c r="A12" s="291" t="s">
        <v>24</v>
      </c>
      <c r="B12" s="297" t="s">
        <v>25</v>
      </c>
      <c r="C12" s="205">
        <v>1140</v>
      </c>
      <c r="D12" s="601">
        <v>1163</v>
      </c>
      <c r="E12" s="293" t="s">
        <v>26</v>
      </c>
      <c r="F12" s="298" t="s">
        <v>27</v>
      </c>
      <c r="G12" s="207">
        <v>5000</v>
      </c>
      <c r="H12" s="207">
        <v>5000</v>
      </c>
    </row>
    <row r="13" spans="1:8" ht="15">
      <c r="A13" s="291" t="s">
        <v>28</v>
      </c>
      <c r="B13" s="297" t="s">
        <v>29</v>
      </c>
      <c r="C13" s="205">
        <v>108</v>
      </c>
      <c r="D13" s="601">
        <v>50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</v>
      </c>
      <c r="D14" s="601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601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27</v>
      </c>
      <c r="D16" s="601">
        <v>7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430</v>
      </c>
      <c r="D17" s="601">
        <v>616</v>
      </c>
      <c r="E17" s="299" t="s">
        <v>46</v>
      </c>
      <c r="F17" s="301" t="s">
        <v>47</v>
      </c>
      <c r="G17" s="208">
        <f>G11+G14+G15+G16</f>
        <v>5000</v>
      </c>
      <c r="H17" s="208">
        <f>H11+H14+H15+H16</f>
        <v>5000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1993</v>
      </c>
      <c r="D19" s="209">
        <f>SUM(D11:D18)</f>
        <v>2123</v>
      </c>
      <c r="E19" s="293" t="s">
        <v>53</v>
      </c>
      <c r="F19" s="298" t="s">
        <v>54</v>
      </c>
      <c r="G19" s="206">
        <v>577</v>
      </c>
      <c r="H19" s="602">
        <v>577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>
        <v>0</v>
      </c>
      <c r="E20" s="293" t="s">
        <v>57</v>
      </c>
      <c r="F20" s="298" t="s">
        <v>58</v>
      </c>
      <c r="G20" s="212">
        <v>161</v>
      </c>
      <c r="H20" s="603">
        <v>161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821</v>
      </c>
      <c r="H21" s="210">
        <f>SUM(H22:H24)</f>
        <v>762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411</v>
      </c>
      <c r="H22" s="206">
        <v>405</v>
      </c>
    </row>
    <row r="23" spans="1:13" ht="15">
      <c r="A23" s="291" t="s">
        <v>66</v>
      </c>
      <c r="B23" s="297" t="s">
        <v>67</v>
      </c>
      <c r="C23" s="205">
        <v>1280</v>
      </c>
      <c r="D23" s="601">
        <v>1301</v>
      </c>
      <c r="E23" s="309" t="s">
        <v>68</v>
      </c>
      <c r="F23" s="298" t="s">
        <v>69</v>
      </c>
      <c r="G23" s="206"/>
      <c r="H23" s="602"/>
      <c r="M23" s="211"/>
    </row>
    <row r="24" spans="1:8" ht="15">
      <c r="A24" s="291" t="s">
        <v>70</v>
      </c>
      <c r="B24" s="297" t="s">
        <v>71</v>
      </c>
      <c r="C24" s="205">
        <v>5</v>
      </c>
      <c r="D24" s="601">
        <v>6</v>
      </c>
      <c r="E24" s="293" t="s">
        <v>72</v>
      </c>
      <c r="F24" s="298" t="s">
        <v>73</v>
      </c>
      <c r="G24" s="206">
        <v>410</v>
      </c>
      <c r="H24" s="206">
        <v>357</v>
      </c>
    </row>
    <row r="25" spans="1:18" ht="15">
      <c r="A25" s="291" t="s">
        <v>74</v>
      </c>
      <c r="B25" s="297" t="s">
        <v>75</v>
      </c>
      <c r="C25" s="205"/>
      <c r="D25" s="601"/>
      <c r="E25" s="309" t="s">
        <v>76</v>
      </c>
      <c r="F25" s="301" t="s">
        <v>77</v>
      </c>
      <c r="G25" s="208">
        <f>G19+G20+G21</f>
        <v>1559</v>
      </c>
      <c r="H25" s="208">
        <f>H19+H20+H21</f>
        <v>1500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14</v>
      </c>
      <c r="D26" s="601">
        <v>20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1299</v>
      </c>
      <c r="D27" s="209">
        <f>SUM(D23:D26)</f>
        <v>1327</v>
      </c>
      <c r="E27" s="309" t="s">
        <v>83</v>
      </c>
      <c r="F27" s="298" t="s">
        <v>84</v>
      </c>
      <c r="G27" s="208">
        <f>SUM(G28:G30)</f>
        <v>-332</v>
      </c>
      <c r="H27" s="208">
        <f>SUM(H28:H30)</f>
        <v>-178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602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-332</v>
      </c>
      <c r="H29" s="604">
        <v>-178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603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602">
        <v>11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-244</v>
      </c>
      <c r="H32" s="604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-576</v>
      </c>
      <c r="H33" s="208">
        <f>H27+H31+H32</f>
        <v>-167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848</v>
      </c>
      <c r="B34" s="300" t="s">
        <v>105</v>
      </c>
      <c r="C34" s="209">
        <f>SUM(C35:C38)</f>
        <v>139</v>
      </c>
      <c r="D34" s="209">
        <f>SUM(D35:D38)</f>
        <v>60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79</v>
      </c>
      <c r="D35" s="601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601"/>
      <c r="E36" s="293" t="s">
        <v>110</v>
      </c>
      <c r="F36" s="317" t="s">
        <v>111</v>
      </c>
      <c r="G36" s="208">
        <f>G25+G17+G33</f>
        <v>5983</v>
      </c>
      <c r="H36" s="208">
        <f>H25+H17+H33</f>
        <v>6333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50</v>
      </c>
      <c r="D37" s="601">
        <v>50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10</v>
      </c>
      <c r="D38" s="601">
        <v>10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>
        <v>134</v>
      </c>
      <c r="H39" s="212">
        <v>145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>
        <v>0</v>
      </c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139</v>
      </c>
      <c r="D45" s="209">
        <f>D34+D39+D44</f>
        <v>60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602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602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>
        <v>0</v>
      </c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220</v>
      </c>
      <c r="H53" s="206">
        <v>220</v>
      </c>
    </row>
    <row r="54" spans="1:8" ht="15">
      <c r="A54" s="291" t="s">
        <v>166</v>
      </c>
      <c r="B54" s="305" t="s">
        <v>167</v>
      </c>
      <c r="C54" s="205">
        <v>44</v>
      </c>
      <c r="D54" s="205">
        <v>44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3475</v>
      </c>
      <c r="D55" s="209">
        <f>D19+D20+D21+D27+D32+D45+D51+D53+D54</f>
        <v>3554</v>
      </c>
      <c r="E55" s="293" t="s">
        <v>172</v>
      </c>
      <c r="F55" s="317" t="s">
        <v>173</v>
      </c>
      <c r="G55" s="208">
        <f>G49+G51+G52+G53+G54</f>
        <v>220</v>
      </c>
      <c r="H55" s="208">
        <f>H49+H51+H52+H53+H54</f>
        <v>220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4</v>
      </c>
      <c r="D58" s="601">
        <v>10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601"/>
      <c r="E59" s="307" t="s">
        <v>181</v>
      </c>
      <c r="F59" s="298" t="s">
        <v>182</v>
      </c>
      <c r="G59" s="206">
        <v>313</v>
      </c>
      <c r="H59" s="206">
        <v>313</v>
      </c>
      <c r="M59" s="211"/>
    </row>
    <row r="60" spans="1:8" ht="15">
      <c r="A60" s="291" t="s">
        <v>183</v>
      </c>
      <c r="B60" s="297" t="s">
        <v>184</v>
      </c>
      <c r="C60" s="205">
        <v>1729</v>
      </c>
      <c r="D60" s="601">
        <v>1806</v>
      </c>
      <c r="E60" s="293" t="s">
        <v>185</v>
      </c>
      <c r="F60" s="298" t="s">
        <v>186</v>
      </c>
      <c r="G60" s="206"/>
      <c r="H60" s="602"/>
    </row>
    <row r="61" spans="1:18" ht="15">
      <c r="A61" s="291" t="s">
        <v>187</v>
      </c>
      <c r="B61" s="300" t="s">
        <v>188</v>
      </c>
      <c r="C61" s="205">
        <v>10</v>
      </c>
      <c r="D61" s="601"/>
      <c r="E61" s="299" t="s">
        <v>189</v>
      </c>
      <c r="F61" s="328" t="s">
        <v>190</v>
      </c>
      <c r="G61" s="208">
        <f>SUM(G62:G68)</f>
        <v>508</v>
      </c>
      <c r="H61" s="208">
        <f>SUM(H62:H68)</f>
        <v>542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601"/>
      <c r="E62" s="299" t="s">
        <v>193</v>
      </c>
      <c r="F62" s="298" t="s">
        <v>194</v>
      </c>
      <c r="G62" s="206">
        <v>54</v>
      </c>
      <c r="H62" s="602">
        <v>49</v>
      </c>
    </row>
    <row r="63" spans="1:13" ht="15">
      <c r="A63" s="291" t="s">
        <v>195</v>
      </c>
      <c r="B63" s="297" t="s">
        <v>196</v>
      </c>
      <c r="C63" s="205"/>
      <c r="D63" s="601"/>
      <c r="E63" s="293" t="s">
        <v>197</v>
      </c>
      <c r="F63" s="298" t="s">
        <v>198</v>
      </c>
      <c r="G63" s="206"/>
      <c r="H63" s="602">
        <v>15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1743</v>
      </c>
      <c r="D64" s="209">
        <f>SUM(D58:D63)</f>
        <v>1816</v>
      </c>
      <c r="E64" s="293" t="s">
        <v>200</v>
      </c>
      <c r="F64" s="298" t="s">
        <v>201</v>
      </c>
      <c r="G64" s="206">
        <v>208</v>
      </c>
      <c r="H64" s="602">
        <v>212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94</v>
      </c>
      <c r="H65" s="602">
        <v>81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96</v>
      </c>
      <c r="H66" s="602">
        <v>56</v>
      </c>
    </row>
    <row r="67" spans="1:8" ht="15">
      <c r="A67" s="291" t="s">
        <v>207</v>
      </c>
      <c r="B67" s="297" t="s">
        <v>208</v>
      </c>
      <c r="C67" s="205">
        <v>693</v>
      </c>
      <c r="D67" s="601">
        <v>615</v>
      </c>
      <c r="E67" s="293" t="s">
        <v>209</v>
      </c>
      <c r="F67" s="298" t="s">
        <v>210</v>
      </c>
      <c r="G67" s="206">
        <v>23</v>
      </c>
      <c r="H67" s="602">
        <v>12</v>
      </c>
    </row>
    <row r="68" spans="1:8" ht="15">
      <c r="A68" s="291" t="s">
        <v>211</v>
      </c>
      <c r="B68" s="297" t="s">
        <v>212</v>
      </c>
      <c r="C68" s="205">
        <v>638</v>
      </c>
      <c r="D68" s="601">
        <v>1299</v>
      </c>
      <c r="E68" s="293" t="s">
        <v>213</v>
      </c>
      <c r="F68" s="298" t="s">
        <v>214</v>
      </c>
      <c r="G68" s="206">
        <v>33</v>
      </c>
      <c r="H68" s="602">
        <v>117</v>
      </c>
    </row>
    <row r="69" spans="1:8" ht="15">
      <c r="A69" s="291" t="s">
        <v>215</v>
      </c>
      <c r="B69" s="297" t="s">
        <v>216</v>
      </c>
      <c r="C69" s="205">
        <v>141</v>
      </c>
      <c r="D69" s="601">
        <v>130</v>
      </c>
      <c r="E69" s="307" t="s">
        <v>78</v>
      </c>
      <c r="F69" s="298" t="s">
        <v>217</v>
      </c>
      <c r="G69" s="206">
        <v>141</v>
      </c>
      <c r="H69" s="602">
        <v>143</v>
      </c>
    </row>
    <row r="70" spans="1:8" ht="15">
      <c r="A70" s="291" t="s">
        <v>218</v>
      </c>
      <c r="B70" s="297" t="s">
        <v>219</v>
      </c>
      <c r="C70" s="205"/>
      <c r="D70" s="601">
        <v>60</v>
      </c>
      <c r="E70" s="293" t="s">
        <v>220</v>
      </c>
      <c r="F70" s="298" t="s">
        <v>221</v>
      </c>
      <c r="G70" s="206">
        <v>36</v>
      </c>
      <c r="H70" s="602">
        <v>96</v>
      </c>
    </row>
    <row r="71" spans="1:18" ht="15">
      <c r="A71" s="291" t="s">
        <v>222</v>
      </c>
      <c r="B71" s="297" t="s">
        <v>223</v>
      </c>
      <c r="C71" s="205">
        <v>65</v>
      </c>
      <c r="D71" s="601">
        <v>67</v>
      </c>
      <c r="E71" s="309" t="s">
        <v>46</v>
      </c>
      <c r="F71" s="329" t="s">
        <v>224</v>
      </c>
      <c r="G71" s="215">
        <f>G59+G60+G61+G69+G70</f>
        <v>998</v>
      </c>
      <c r="H71" s="215">
        <f>H59+H60+H61+H69+H70</f>
        <v>1094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26</v>
      </c>
      <c r="D72" s="601">
        <v>35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601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423</v>
      </c>
      <c r="D74" s="601">
        <v>151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1986</v>
      </c>
      <c r="D75" s="209">
        <f>SUM(D67:D74)</f>
        <v>2357</v>
      </c>
      <c r="E75" s="307" t="s">
        <v>160</v>
      </c>
      <c r="F75" s="301" t="s">
        <v>234</v>
      </c>
      <c r="G75" s="206">
        <v>6</v>
      </c>
      <c r="H75" s="602">
        <v>81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40</v>
      </c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1044</v>
      </c>
      <c r="H79" s="216">
        <f>H71+H74+H75+H76</f>
        <v>1175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131</v>
      </c>
      <c r="D87" s="601">
        <v>75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40</v>
      </c>
      <c r="D88" s="601">
        <v>63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601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601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171</v>
      </c>
      <c r="D91" s="209">
        <f>SUM(D87:D90)</f>
        <v>138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6</v>
      </c>
      <c r="D92" s="205">
        <v>8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3906</v>
      </c>
      <c r="D93" s="209">
        <f>D64+D75+D84+D91+D92</f>
        <v>4319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7381</v>
      </c>
      <c r="D94" s="218">
        <f>D93+D55</f>
        <v>7873</v>
      </c>
      <c r="E94" s="558" t="s">
        <v>270</v>
      </c>
      <c r="F94" s="345" t="s">
        <v>271</v>
      </c>
      <c r="G94" s="219">
        <f>G36+G39+G55+G79</f>
        <v>7381</v>
      </c>
      <c r="H94" s="219">
        <f>H36+H39+H55+H79</f>
        <v>7873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849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876</v>
      </c>
      <c r="B98" s="539"/>
      <c r="C98" s="612" t="s">
        <v>381</v>
      </c>
      <c r="D98" s="612"/>
      <c r="E98" s="612"/>
      <c r="F98" s="224"/>
      <c r="G98" s="225"/>
      <c r="H98" s="226"/>
      <c r="M98" s="211"/>
    </row>
    <row r="99" spans="3:8" ht="15">
      <c r="C99" s="78"/>
      <c r="D99" s="1" t="s">
        <v>872</v>
      </c>
      <c r="E99" s="78"/>
      <c r="F99" s="224"/>
      <c r="G99" s="225"/>
      <c r="H99" s="226"/>
    </row>
    <row r="100" spans="1:5" ht="15">
      <c r="A100" s="227"/>
      <c r="B100" s="227"/>
      <c r="C100" s="612" t="s">
        <v>780</v>
      </c>
      <c r="D100" s="613"/>
      <c r="E100" s="613"/>
    </row>
    <row r="101" ht="12.75">
      <c r="D101" s="223" t="s">
        <v>861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1">
      <selection activeCell="A46" sqref="A4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">
        <v>859</v>
      </c>
      <c r="F2" s="616" t="s">
        <v>2</v>
      </c>
      <c r="G2" s="616"/>
      <c r="H2" s="353">
        <v>121814067</v>
      </c>
    </row>
    <row r="3" spans="1:8" ht="15">
      <c r="A3" s="6" t="s">
        <v>273</v>
      </c>
      <c r="B3" s="533"/>
      <c r="C3" s="533"/>
      <c r="D3" s="533"/>
      <c r="E3" s="533" t="s">
        <v>868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96" t="s">
        <v>875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25</v>
      </c>
      <c r="D9" s="79">
        <v>39</v>
      </c>
      <c r="E9" s="363" t="s">
        <v>283</v>
      </c>
      <c r="F9" s="365" t="s">
        <v>284</v>
      </c>
      <c r="G9" s="87"/>
      <c r="H9" s="605"/>
    </row>
    <row r="10" spans="1:8" ht="12">
      <c r="A10" s="363" t="s">
        <v>285</v>
      </c>
      <c r="B10" s="364" t="s">
        <v>286</v>
      </c>
      <c r="C10" s="79">
        <v>181</v>
      </c>
      <c r="D10" s="79">
        <v>257</v>
      </c>
      <c r="E10" s="363" t="s">
        <v>287</v>
      </c>
      <c r="F10" s="365" t="s">
        <v>288</v>
      </c>
      <c r="G10" s="87">
        <v>1409</v>
      </c>
      <c r="H10" s="605">
        <v>3577</v>
      </c>
    </row>
    <row r="11" spans="1:8" ht="12">
      <c r="A11" s="363" t="s">
        <v>289</v>
      </c>
      <c r="B11" s="364" t="s">
        <v>290</v>
      </c>
      <c r="C11" s="79">
        <v>118</v>
      </c>
      <c r="D11" s="79">
        <v>123</v>
      </c>
      <c r="E11" s="366" t="s">
        <v>291</v>
      </c>
      <c r="F11" s="365" t="s">
        <v>292</v>
      </c>
      <c r="G11" s="87">
        <v>112</v>
      </c>
      <c r="H11" s="605">
        <v>121</v>
      </c>
    </row>
    <row r="12" spans="1:8" ht="12">
      <c r="A12" s="363" t="s">
        <v>293</v>
      </c>
      <c r="B12" s="364" t="s">
        <v>294</v>
      </c>
      <c r="C12" s="79">
        <v>311</v>
      </c>
      <c r="D12" s="79">
        <v>298</v>
      </c>
      <c r="E12" s="366" t="s">
        <v>78</v>
      </c>
      <c r="F12" s="365" t="s">
        <v>295</v>
      </c>
      <c r="G12" s="87">
        <v>125</v>
      </c>
      <c r="H12" s="87">
        <v>19</v>
      </c>
    </row>
    <row r="13" spans="1:18" ht="12">
      <c r="A13" s="363" t="s">
        <v>296</v>
      </c>
      <c r="B13" s="364" t="s">
        <v>297</v>
      </c>
      <c r="C13" s="79">
        <v>48</v>
      </c>
      <c r="D13" s="79">
        <v>51</v>
      </c>
      <c r="E13" s="367" t="s">
        <v>51</v>
      </c>
      <c r="F13" s="368" t="s">
        <v>298</v>
      </c>
      <c r="G13" s="88">
        <f>SUM(G9:G12)</f>
        <v>1646</v>
      </c>
      <c r="H13" s="88">
        <f>SUM(H9:H12)</f>
        <v>3717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1271</v>
      </c>
      <c r="D14" s="79">
        <v>2877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-9</v>
      </c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1">
        <v>56</v>
      </c>
      <c r="D16" s="80">
        <v>34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2001</v>
      </c>
      <c r="D19" s="82">
        <f>SUM(D9:D15)+D16</f>
        <v>3679</v>
      </c>
      <c r="E19" s="373" t="s">
        <v>315</v>
      </c>
      <c r="F19" s="369" t="s">
        <v>316</v>
      </c>
      <c r="G19" s="87">
        <v>141</v>
      </c>
      <c r="H19" s="605">
        <v>73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605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605"/>
    </row>
    <row r="22" spans="1:8" ht="24">
      <c r="A22" s="360" t="s">
        <v>322</v>
      </c>
      <c r="B22" s="375" t="s">
        <v>323</v>
      </c>
      <c r="C22" s="79">
        <v>26</v>
      </c>
      <c r="D22" s="79">
        <v>73</v>
      </c>
      <c r="E22" s="373" t="s">
        <v>324</v>
      </c>
      <c r="F22" s="369" t="s">
        <v>325</v>
      </c>
      <c r="G22" s="87">
        <v>5</v>
      </c>
      <c r="H22" s="605">
        <v>15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605"/>
    </row>
    <row r="24" spans="1:18" ht="12">
      <c r="A24" s="363" t="s">
        <v>330</v>
      </c>
      <c r="B24" s="375" t="s">
        <v>331</v>
      </c>
      <c r="C24" s="79">
        <v>6</v>
      </c>
      <c r="D24" s="79">
        <v>9</v>
      </c>
      <c r="E24" s="367" t="s">
        <v>103</v>
      </c>
      <c r="F24" s="370" t="s">
        <v>332</v>
      </c>
      <c r="G24" s="88">
        <f>SUM(G19:G23)</f>
        <v>146</v>
      </c>
      <c r="H24" s="88">
        <f>SUM(H19:H23)</f>
        <v>88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9</v>
      </c>
      <c r="D25" s="79">
        <v>8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41</v>
      </c>
      <c r="D26" s="82">
        <f>SUM(D22:D25)</f>
        <v>90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2042</v>
      </c>
      <c r="D28" s="83">
        <f>D26+D19</f>
        <v>3769</v>
      </c>
      <c r="E28" s="174" t="s">
        <v>337</v>
      </c>
      <c r="F28" s="370" t="s">
        <v>338</v>
      </c>
      <c r="G28" s="88">
        <f>G13+G15+G24</f>
        <v>1792</v>
      </c>
      <c r="H28" s="88">
        <f>H13+H15+H24</f>
        <v>3805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36</v>
      </c>
      <c r="E30" s="174" t="s">
        <v>341</v>
      </c>
      <c r="F30" s="370" t="s">
        <v>342</v>
      </c>
      <c r="G30" s="90">
        <f>IF((C28-G28)&gt;0,C28-G28,0)</f>
        <v>250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850</v>
      </c>
      <c r="B31" s="376" t="s">
        <v>343</v>
      </c>
      <c r="C31" s="79"/>
      <c r="D31" s="79"/>
      <c r="E31" s="361" t="s">
        <v>853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2042</v>
      </c>
      <c r="D33" s="82">
        <f>D28+D31+D32</f>
        <v>3769</v>
      </c>
      <c r="E33" s="174" t="s">
        <v>351</v>
      </c>
      <c r="F33" s="370" t="s">
        <v>352</v>
      </c>
      <c r="G33" s="90">
        <f>G32+G31+G28</f>
        <v>1792</v>
      </c>
      <c r="H33" s="90">
        <f>H32+H31+H28</f>
        <v>3805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36</v>
      </c>
      <c r="E34" s="379" t="s">
        <v>355</v>
      </c>
      <c r="F34" s="370" t="s">
        <v>356</v>
      </c>
      <c r="G34" s="88">
        <f>IF((C33-G33)&gt;0,C33-G33,0)</f>
        <v>250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36</v>
      </c>
      <c r="E39" s="386" t="s">
        <v>367</v>
      </c>
      <c r="F39" s="175" t="s">
        <v>368</v>
      </c>
      <c r="G39" s="91">
        <f>IF(G34&gt;0,IF(C35+G34&lt;0,0,C35+G34),IF(C34-C35&lt;0,C35-C34,0))</f>
        <v>250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>
        <v>1</v>
      </c>
      <c r="E40" s="174" t="s">
        <v>369</v>
      </c>
      <c r="F40" s="175" t="s">
        <v>371</v>
      </c>
      <c r="G40" s="87">
        <v>6</v>
      </c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35</v>
      </c>
      <c r="E41" s="174" t="s">
        <v>374</v>
      </c>
      <c r="F41" s="175" t="s">
        <v>375</v>
      </c>
      <c r="G41" s="85">
        <f>IF(C39=0,IF(G39-G40&gt;0,G39-G40+C40,0),IF(C39-C40&lt;0,C40-C39+G40,0))</f>
        <v>244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2042</v>
      </c>
      <c r="D42" s="86">
        <f>D33+D35+D39</f>
        <v>3805</v>
      </c>
      <c r="E42" s="177" t="s">
        <v>378</v>
      </c>
      <c r="F42" s="178" t="s">
        <v>379</v>
      </c>
      <c r="G42" s="90">
        <f>G39+G33</f>
        <v>2042</v>
      </c>
      <c r="H42" s="90">
        <f>H39+H33</f>
        <v>3805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>
        <v>1</v>
      </c>
      <c r="C44" s="532" t="s">
        <v>381</v>
      </c>
      <c r="D44" s="614"/>
      <c r="E44" s="614"/>
      <c r="F44" s="614"/>
      <c r="G44" s="614"/>
      <c r="H44" s="614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872</v>
      </c>
      <c r="E45" s="530" t="s">
        <v>877</v>
      </c>
      <c r="F45" s="598"/>
      <c r="G45" s="534"/>
      <c r="H45" s="534"/>
    </row>
    <row r="46" spans="1:8" ht="12.75" customHeight="1">
      <c r="A46" s="31"/>
      <c r="B46" s="535"/>
      <c r="C46" s="533" t="s">
        <v>780</v>
      </c>
      <c r="D46" s="352"/>
      <c r="E46" s="599"/>
      <c r="F46" s="599"/>
      <c r="G46" s="352"/>
      <c r="H46" s="352"/>
    </row>
    <row r="47" spans="1:8" ht="12">
      <c r="A47" s="29"/>
      <c r="B47" s="530"/>
      <c r="C47" s="531"/>
      <c r="D47" s="615" t="s">
        <v>860</v>
      </c>
      <c r="E47" s="615"/>
      <c r="F47" s="615"/>
      <c r="G47" s="615"/>
      <c r="H47" s="615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7:H47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F15" sqref="F15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">
        <v>859</v>
      </c>
      <c r="C4" s="397" t="s">
        <v>2</v>
      </c>
      <c r="D4" s="353">
        <f>'справка №1-БАЛАНС'!H3</f>
        <v>121814067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4.25">
      <c r="A6" s="6" t="s">
        <v>5</v>
      </c>
      <c r="B6" s="596">
        <v>40451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2321</v>
      </c>
      <c r="D10" s="600">
        <v>5956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-1665</v>
      </c>
      <c r="D11" s="600">
        <v>-5090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600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-282</v>
      </c>
      <c r="D13" s="600">
        <v>-488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-143</v>
      </c>
      <c r="D14" s="600">
        <v>-111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600">
        <v>-36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>
        <v>-28</v>
      </c>
      <c r="D16" s="600">
        <v>34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4</v>
      </c>
      <c r="D17" s="600">
        <v>-81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600">
        <v>-3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-17</v>
      </c>
      <c r="D19" s="600">
        <v>46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190</v>
      </c>
      <c r="D20" s="93">
        <f>SUM(D10:D19)</f>
        <v>227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600">
        <v>-1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600">
        <v>1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600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600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600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600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600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600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600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600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600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600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465</v>
      </c>
      <c r="D36" s="600">
        <v>488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-619</v>
      </c>
      <c r="D37" s="600">
        <v>-1069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600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600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600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600">
        <v>-1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-154</v>
      </c>
      <c r="D42" s="93">
        <f>SUM(D34:D41)</f>
        <v>-582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36</v>
      </c>
      <c r="D43" s="93">
        <f>D42+D32+D20</f>
        <v>-355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135</v>
      </c>
      <c r="D44" s="184">
        <v>490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171</v>
      </c>
      <c r="D45" s="93">
        <f>D44+D43</f>
        <v>135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17"/>
      <c r="D50" s="617"/>
      <c r="G50" s="186"/>
      <c r="H50" s="186"/>
    </row>
    <row r="51" spans="1:8" ht="12">
      <c r="A51" s="546"/>
      <c r="B51" s="546"/>
      <c r="C51" s="542" t="s">
        <v>872</v>
      </c>
      <c r="D51" s="542"/>
      <c r="G51" s="186"/>
      <c r="H51" s="186"/>
    </row>
    <row r="52" spans="1:8" ht="12">
      <c r="A52" s="546"/>
      <c r="B52" s="544" t="s">
        <v>780</v>
      </c>
      <c r="C52" s="617"/>
      <c r="D52" s="617"/>
      <c r="G52" s="186"/>
      <c r="H52" s="186"/>
    </row>
    <row r="53" spans="1:8" ht="12">
      <c r="A53" s="546"/>
      <c r="B53" s="546"/>
      <c r="C53" s="542" t="s">
        <v>861</v>
      </c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tabSelected="1" workbookViewId="0" topLeftCell="A8">
      <selection activeCell="C33" sqref="C33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8" t="s">
        <v>459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20" t="str">
        <f>'справка №1-БАЛАНС'!E3</f>
        <v>"Специализирани Бизнес Системи" АД</v>
      </c>
      <c r="D3" s="621"/>
      <c r="E3" s="621"/>
      <c r="F3" s="621"/>
      <c r="G3" s="621"/>
      <c r="H3" s="574"/>
      <c r="I3" s="574"/>
      <c r="J3" s="2"/>
      <c r="K3" s="573" t="s">
        <v>2</v>
      </c>
      <c r="L3" s="573"/>
      <c r="M3" s="592">
        <f>'справка №1-БАЛАНС'!H3</f>
        <v>121814067</v>
      </c>
      <c r="N3" s="3"/>
    </row>
    <row r="4" spans="1:15" s="5" customFormat="1" ht="13.5" customHeight="1">
      <c r="A4" s="6" t="s">
        <v>460</v>
      </c>
      <c r="B4" s="574"/>
      <c r="C4" s="620" t="str">
        <f>'справка №1-БАЛАНС'!E4</f>
        <v>консолидиран</v>
      </c>
      <c r="D4" s="620"/>
      <c r="E4" s="622"/>
      <c r="F4" s="620"/>
      <c r="G4" s="620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23" t="s">
        <v>879</v>
      </c>
      <c r="D5" s="621"/>
      <c r="E5" s="621"/>
      <c r="F5" s="621"/>
      <c r="G5" s="621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5000</v>
      </c>
      <c r="D11" s="96">
        <f>'справка №1-БАЛАНС'!H19</f>
        <v>577</v>
      </c>
      <c r="E11" s="96">
        <f>'справка №1-БАЛАНС'!H20</f>
        <v>161</v>
      </c>
      <c r="F11" s="96">
        <f>'справка №1-БАЛАНС'!H22</f>
        <v>405</v>
      </c>
      <c r="G11" s="96">
        <f>'справка №1-БАЛАНС'!H23</f>
        <v>0</v>
      </c>
      <c r="H11" s="98">
        <v>357</v>
      </c>
      <c r="I11" s="96">
        <f>'справка №1-БАЛАНС'!H28+'справка №1-БАЛАНС'!H31</f>
        <v>11</v>
      </c>
      <c r="J11" s="96">
        <f>'справка №1-БАЛАНС'!H29+'справка №1-БАЛАНС'!H32</f>
        <v>-178</v>
      </c>
      <c r="K11" s="98"/>
      <c r="L11" s="424">
        <f>SUM(C11:K11)</f>
        <v>6333</v>
      </c>
      <c r="M11" s="96">
        <f>'справка №1-БАЛАНС'!H39</f>
        <v>145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11</v>
      </c>
      <c r="J12" s="97">
        <f t="shared" si="0"/>
        <v>-176</v>
      </c>
      <c r="K12" s="97">
        <f t="shared" si="0"/>
        <v>0</v>
      </c>
      <c r="L12" s="424">
        <f aca="true" t="shared" si="1" ref="L12:L32">SUM(C12:K12)</f>
        <v>-165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>
        <v>11</v>
      </c>
      <c r="J14" s="98">
        <v>-176</v>
      </c>
      <c r="K14" s="98"/>
      <c r="L14" s="424">
        <f t="shared" si="1"/>
        <v>-165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5000</v>
      </c>
      <c r="D15" s="99">
        <f aca="true" t="shared" si="2" ref="D15:M15">D11+D12</f>
        <v>577</v>
      </c>
      <c r="E15" s="99">
        <f t="shared" si="2"/>
        <v>161</v>
      </c>
      <c r="F15" s="99">
        <f t="shared" si="2"/>
        <v>405</v>
      </c>
      <c r="G15" s="99">
        <f t="shared" si="2"/>
        <v>0</v>
      </c>
      <c r="H15" s="99">
        <f t="shared" si="2"/>
        <v>357</v>
      </c>
      <c r="I15" s="99">
        <f t="shared" si="2"/>
        <v>22</v>
      </c>
      <c r="J15" s="99">
        <f t="shared" si="2"/>
        <v>-354</v>
      </c>
      <c r="K15" s="99">
        <f t="shared" si="2"/>
        <v>0</v>
      </c>
      <c r="L15" s="424">
        <f t="shared" si="1"/>
        <v>6168</v>
      </c>
      <c r="M15" s="99">
        <f t="shared" si="2"/>
        <v>145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-244</v>
      </c>
      <c r="K16" s="98"/>
      <c r="L16" s="424">
        <f t="shared" si="1"/>
        <v>-244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6</v>
      </c>
      <c r="G17" s="100">
        <f t="shared" si="3"/>
        <v>0</v>
      </c>
      <c r="H17" s="100">
        <f t="shared" si="3"/>
        <v>53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59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>
        <v>6</v>
      </c>
      <c r="G19" s="98"/>
      <c r="H19" s="98">
        <v>53</v>
      </c>
      <c r="I19" s="98"/>
      <c r="J19" s="98"/>
      <c r="K19" s="98"/>
      <c r="L19" s="424">
        <f t="shared" si="1"/>
        <v>59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>
        <v>-11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5000</v>
      </c>
      <c r="D29" s="97">
        <f aca="true" t="shared" si="6" ref="D29:M29">D17+D20+D21+D24+D28+D27+D15+D16</f>
        <v>577</v>
      </c>
      <c r="E29" s="97">
        <f t="shared" si="6"/>
        <v>161</v>
      </c>
      <c r="F29" s="97">
        <f t="shared" si="6"/>
        <v>411</v>
      </c>
      <c r="G29" s="97">
        <f t="shared" si="6"/>
        <v>0</v>
      </c>
      <c r="H29" s="97">
        <f t="shared" si="6"/>
        <v>410</v>
      </c>
      <c r="I29" s="97">
        <f t="shared" si="6"/>
        <v>22</v>
      </c>
      <c r="J29" s="97">
        <f t="shared" si="6"/>
        <v>-598</v>
      </c>
      <c r="K29" s="97">
        <f t="shared" si="6"/>
        <v>0</v>
      </c>
      <c r="L29" s="424">
        <f t="shared" si="1"/>
        <v>5983</v>
      </c>
      <c r="M29" s="97">
        <f t="shared" si="6"/>
        <v>134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5000</v>
      </c>
      <c r="D32" s="97">
        <f t="shared" si="7"/>
        <v>577</v>
      </c>
      <c r="E32" s="97">
        <f t="shared" si="7"/>
        <v>161</v>
      </c>
      <c r="F32" s="97">
        <f t="shared" si="7"/>
        <v>411</v>
      </c>
      <c r="G32" s="97">
        <f t="shared" si="7"/>
        <v>0</v>
      </c>
      <c r="H32" s="97">
        <f t="shared" si="7"/>
        <v>410</v>
      </c>
      <c r="I32" s="97">
        <f t="shared" si="7"/>
        <v>22</v>
      </c>
      <c r="J32" s="97">
        <f t="shared" si="7"/>
        <v>-598</v>
      </c>
      <c r="K32" s="97">
        <f t="shared" si="7"/>
        <v>0</v>
      </c>
      <c r="L32" s="424">
        <f t="shared" si="1"/>
        <v>5983</v>
      </c>
      <c r="M32" s="97">
        <f>M29+M30+M31</f>
        <v>134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874</v>
      </c>
      <c r="B35" s="37"/>
      <c r="C35" s="24"/>
      <c r="D35" s="619" t="s">
        <v>521</v>
      </c>
      <c r="E35" s="619"/>
      <c r="F35" s="619" t="s">
        <v>872</v>
      </c>
      <c r="G35" s="619"/>
      <c r="H35" s="619"/>
      <c r="I35" s="619"/>
      <c r="J35" s="24" t="s">
        <v>855</v>
      </c>
      <c r="K35" s="24"/>
      <c r="L35" s="619" t="s">
        <v>862</v>
      </c>
      <c r="M35" s="619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8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6">
      <selection activeCell="B26" sqref="B26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869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5" t="s">
        <v>383</v>
      </c>
      <c r="B2" s="634"/>
      <c r="C2" s="585"/>
      <c r="D2" s="585"/>
      <c r="E2" s="620" t="str">
        <f>'справка №1-БАЛАНС'!E3</f>
        <v>"Специализирани Бизнес Системи" АД</v>
      </c>
      <c r="F2" s="636"/>
      <c r="G2" s="636"/>
      <c r="H2" s="585"/>
      <c r="I2" s="441"/>
      <c r="J2" s="441"/>
      <c r="K2" s="441"/>
      <c r="L2" s="441"/>
      <c r="M2" s="608" t="s">
        <v>2</v>
      </c>
      <c r="N2" s="633"/>
      <c r="O2" s="633"/>
      <c r="P2" s="609">
        <f>'справка №1-БАЛАНС'!H3</f>
        <v>121814067</v>
      </c>
      <c r="Q2" s="609"/>
      <c r="R2" s="353"/>
    </row>
    <row r="3" spans="1:18" ht="15">
      <c r="A3" s="635" t="s">
        <v>5</v>
      </c>
      <c r="B3" s="634"/>
      <c r="C3" s="586"/>
      <c r="D3" s="586"/>
      <c r="E3" s="623">
        <v>40451</v>
      </c>
      <c r="F3" s="637"/>
      <c r="G3" s="637"/>
      <c r="H3" s="443" t="s">
        <v>870</v>
      </c>
      <c r="I3" s="443"/>
      <c r="J3" s="443"/>
      <c r="K3" s="443"/>
      <c r="L3" s="443"/>
      <c r="M3" s="610" t="s">
        <v>4</v>
      </c>
      <c r="N3" s="610"/>
      <c r="O3" s="577"/>
      <c r="P3" s="611" t="str">
        <f>'справка №1-БАЛАНС'!H4</f>
        <v> </v>
      </c>
      <c r="Q3" s="611"/>
      <c r="R3" s="354"/>
    </row>
    <row r="4" spans="1:18" ht="12.75">
      <c r="A4" s="436" t="s">
        <v>522</v>
      </c>
      <c r="B4" s="442"/>
      <c r="C4" s="442"/>
      <c r="D4" s="443"/>
      <c r="E4" s="624"/>
      <c r="F4" s="625"/>
      <c r="G4" s="625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6" t="s">
        <v>463</v>
      </c>
      <c r="B5" s="627"/>
      <c r="C5" s="630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06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06" t="s">
        <v>528</v>
      </c>
      <c r="R5" s="606" t="s">
        <v>529</v>
      </c>
    </row>
    <row r="6" spans="1:18" s="44" customFormat="1" ht="48">
      <c r="A6" s="628"/>
      <c r="B6" s="629"/>
      <c r="C6" s="631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07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07"/>
      <c r="R6" s="607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287</v>
      </c>
      <c r="E9" s="243"/>
      <c r="F9" s="243"/>
      <c r="G9" s="113">
        <f>D9+E9-F9</f>
        <v>287</v>
      </c>
      <c r="H9" s="103"/>
      <c r="I9" s="103"/>
      <c r="J9" s="113">
        <f>G9+H9-I9</f>
        <v>287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287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1303</v>
      </c>
      <c r="E10" s="243"/>
      <c r="F10" s="243"/>
      <c r="G10" s="113">
        <f aca="true" t="shared" si="2" ref="G10:G39">D10+E10-F10</f>
        <v>1303</v>
      </c>
      <c r="H10" s="103"/>
      <c r="I10" s="103"/>
      <c r="J10" s="113">
        <f aca="true" t="shared" si="3" ref="J10:J39">G10+H10-I10</f>
        <v>1303</v>
      </c>
      <c r="K10" s="103">
        <v>140</v>
      </c>
      <c r="L10" s="103">
        <v>23</v>
      </c>
      <c r="M10" s="103"/>
      <c r="N10" s="113">
        <f aca="true" t="shared" si="4" ref="N10:N39">K10+L10-M10</f>
        <v>163</v>
      </c>
      <c r="O10" s="103"/>
      <c r="P10" s="103"/>
      <c r="Q10" s="113">
        <f t="shared" si="0"/>
        <v>163</v>
      </c>
      <c r="R10" s="113">
        <f t="shared" si="1"/>
        <v>1140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241</v>
      </c>
      <c r="E11" s="243">
        <v>116</v>
      </c>
      <c r="F11" s="243">
        <v>4</v>
      </c>
      <c r="G11" s="113">
        <f t="shared" si="2"/>
        <v>353</v>
      </c>
      <c r="H11" s="103"/>
      <c r="I11" s="103"/>
      <c r="J11" s="113">
        <f t="shared" si="3"/>
        <v>353</v>
      </c>
      <c r="K11" s="103">
        <v>193</v>
      </c>
      <c r="L11" s="103">
        <v>53</v>
      </c>
      <c r="M11" s="103">
        <v>3</v>
      </c>
      <c r="N11" s="113">
        <f t="shared" si="4"/>
        <v>243</v>
      </c>
      <c r="O11" s="103"/>
      <c r="P11" s="103"/>
      <c r="Q11" s="113">
        <f t="shared" si="0"/>
        <v>243</v>
      </c>
      <c r="R11" s="113">
        <f t="shared" si="1"/>
        <v>110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0</v>
      </c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44</v>
      </c>
      <c r="E14" s="243">
        <v>27</v>
      </c>
      <c r="F14" s="243"/>
      <c r="G14" s="113">
        <f t="shared" si="2"/>
        <v>71</v>
      </c>
      <c r="H14" s="103"/>
      <c r="I14" s="103"/>
      <c r="J14" s="113">
        <f t="shared" si="3"/>
        <v>71</v>
      </c>
      <c r="K14" s="103">
        <v>36</v>
      </c>
      <c r="L14" s="103">
        <v>9</v>
      </c>
      <c r="M14" s="103"/>
      <c r="N14" s="113">
        <f t="shared" si="4"/>
        <v>45</v>
      </c>
      <c r="O14" s="103"/>
      <c r="P14" s="103"/>
      <c r="Q14" s="113">
        <f t="shared" si="0"/>
        <v>45</v>
      </c>
      <c r="R14" s="113">
        <f t="shared" si="1"/>
        <v>26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856</v>
      </c>
      <c r="B15" s="466" t="s">
        <v>857</v>
      </c>
      <c r="C15" s="564" t="s">
        <v>858</v>
      </c>
      <c r="D15" s="565">
        <v>616</v>
      </c>
      <c r="E15" s="565">
        <v>7</v>
      </c>
      <c r="F15" s="565">
        <v>193</v>
      </c>
      <c r="G15" s="113">
        <f t="shared" si="2"/>
        <v>430</v>
      </c>
      <c r="H15" s="566"/>
      <c r="I15" s="566"/>
      <c r="J15" s="113">
        <f t="shared" si="3"/>
        <v>430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430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2491</v>
      </c>
      <c r="E17" s="248">
        <f>SUM(E9:E16)</f>
        <v>150</v>
      </c>
      <c r="F17" s="248">
        <f>SUM(F9:F16)</f>
        <v>197</v>
      </c>
      <c r="G17" s="113">
        <f t="shared" si="2"/>
        <v>2444</v>
      </c>
      <c r="H17" s="114">
        <f>SUM(H9:H16)</f>
        <v>0</v>
      </c>
      <c r="I17" s="114">
        <f>SUM(I9:I16)</f>
        <v>0</v>
      </c>
      <c r="J17" s="113">
        <f t="shared" si="3"/>
        <v>2444</v>
      </c>
      <c r="K17" s="114">
        <f>SUM(K9:K16)</f>
        <v>369</v>
      </c>
      <c r="L17" s="114">
        <f>SUM(L9:L16)</f>
        <v>85</v>
      </c>
      <c r="M17" s="114">
        <f>SUM(M9:M16)</f>
        <v>3</v>
      </c>
      <c r="N17" s="113">
        <f t="shared" si="4"/>
        <v>451</v>
      </c>
      <c r="O17" s="114">
        <f>SUM(O9:O16)</f>
        <v>0</v>
      </c>
      <c r="P17" s="114">
        <f>SUM(P9:P16)</f>
        <v>0</v>
      </c>
      <c r="Q17" s="113">
        <f t="shared" si="5"/>
        <v>451</v>
      </c>
      <c r="R17" s="113">
        <f t="shared" si="6"/>
        <v>1993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1694</v>
      </c>
      <c r="E21" s="243">
        <v>4</v>
      </c>
      <c r="F21" s="243"/>
      <c r="G21" s="113">
        <f t="shared" si="2"/>
        <v>1698</v>
      </c>
      <c r="H21" s="103"/>
      <c r="I21" s="103"/>
      <c r="J21" s="113">
        <f t="shared" si="3"/>
        <v>1698</v>
      </c>
      <c r="K21" s="103">
        <v>393</v>
      </c>
      <c r="L21" s="103">
        <v>25</v>
      </c>
      <c r="M21" s="103"/>
      <c r="N21" s="113">
        <f t="shared" si="4"/>
        <v>418</v>
      </c>
      <c r="O21" s="103"/>
      <c r="P21" s="103"/>
      <c r="Q21" s="113">
        <f t="shared" si="5"/>
        <v>418</v>
      </c>
      <c r="R21" s="113">
        <f t="shared" si="6"/>
        <v>1280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7</v>
      </c>
      <c r="E22" s="243"/>
      <c r="F22" s="243"/>
      <c r="G22" s="113">
        <f t="shared" si="2"/>
        <v>7</v>
      </c>
      <c r="H22" s="103"/>
      <c r="I22" s="103"/>
      <c r="J22" s="113">
        <f t="shared" si="3"/>
        <v>7</v>
      </c>
      <c r="K22" s="103"/>
      <c r="L22" s="103">
        <v>2</v>
      </c>
      <c r="M22" s="103"/>
      <c r="N22" s="113">
        <f t="shared" si="4"/>
        <v>2</v>
      </c>
      <c r="O22" s="103"/>
      <c r="P22" s="103"/>
      <c r="Q22" s="113">
        <f t="shared" si="5"/>
        <v>2</v>
      </c>
      <c r="R22" s="113">
        <f t="shared" si="6"/>
        <v>5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32</v>
      </c>
      <c r="E24" s="243"/>
      <c r="F24" s="243"/>
      <c r="G24" s="113">
        <f t="shared" si="2"/>
        <v>32</v>
      </c>
      <c r="H24" s="103"/>
      <c r="I24" s="103"/>
      <c r="J24" s="113">
        <f t="shared" si="3"/>
        <v>32</v>
      </c>
      <c r="K24" s="103">
        <v>12</v>
      </c>
      <c r="L24" s="103">
        <v>6</v>
      </c>
      <c r="M24" s="103"/>
      <c r="N24" s="113">
        <f t="shared" si="4"/>
        <v>18</v>
      </c>
      <c r="O24" s="103"/>
      <c r="P24" s="103"/>
      <c r="Q24" s="113">
        <f t="shared" si="5"/>
        <v>18</v>
      </c>
      <c r="R24" s="113">
        <f t="shared" si="6"/>
        <v>14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1733</v>
      </c>
      <c r="E25" s="244">
        <f aca="true" t="shared" si="7" ref="E25:P25">SUM(E21:E24)</f>
        <v>4</v>
      </c>
      <c r="F25" s="244">
        <f t="shared" si="7"/>
        <v>0</v>
      </c>
      <c r="G25" s="105">
        <f t="shared" si="2"/>
        <v>1737</v>
      </c>
      <c r="H25" s="104">
        <f t="shared" si="7"/>
        <v>0</v>
      </c>
      <c r="I25" s="104">
        <f t="shared" si="7"/>
        <v>0</v>
      </c>
      <c r="J25" s="105">
        <f t="shared" si="3"/>
        <v>1737</v>
      </c>
      <c r="K25" s="104">
        <f t="shared" si="7"/>
        <v>405</v>
      </c>
      <c r="L25" s="104">
        <f t="shared" si="7"/>
        <v>33</v>
      </c>
      <c r="M25" s="104">
        <f t="shared" si="7"/>
        <v>0</v>
      </c>
      <c r="N25" s="105">
        <f t="shared" si="4"/>
        <v>438</v>
      </c>
      <c r="O25" s="104">
        <f t="shared" si="7"/>
        <v>0</v>
      </c>
      <c r="P25" s="104">
        <f t="shared" si="7"/>
        <v>0</v>
      </c>
      <c r="Q25" s="105">
        <f t="shared" si="5"/>
        <v>438</v>
      </c>
      <c r="R25" s="105">
        <f t="shared" si="6"/>
        <v>1299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851</v>
      </c>
      <c r="C27" s="472" t="s">
        <v>584</v>
      </c>
      <c r="D27" s="246">
        <f>SUM(D28:D31)</f>
        <v>139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139</v>
      </c>
      <c r="H27" s="109">
        <f t="shared" si="8"/>
        <v>0</v>
      </c>
      <c r="I27" s="109">
        <f t="shared" si="8"/>
        <v>0</v>
      </c>
      <c r="J27" s="110">
        <f t="shared" si="3"/>
        <v>139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139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79</v>
      </c>
      <c r="E28" s="243"/>
      <c r="F28" s="243"/>
      <c r="G28" s="113">
        <f t="shared" si="2"/>
        <v>79</v>
      </c>
      <c r="H28" s="103"/>
      <c r="I28" s="103"/>
      <c r="J28" s="113">
        <f t="shared" si="3"/>
        <v>79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79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>
        <v>50</v>
      </c>
      <c r="E30" s="243"/>
      <c r="F30" s="243"/>
      <c r="G30" s="113">
        <f t="shared" si="2"/>
        <v>50</v>
      </c>
      <c r="H30" s="111"/>
      <c r="I30" s="111"/>
      <c r="J30" s="113">
        <f t="shared" si="3"/>
        <v>50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50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>
        <v>10</v>
      </c>
      <c r="E31" s="243"/>
      <c r="F31" s="243"/>
      <c r="G31" s="113">
        <f t="shared" si="2"/>
        <v>10</v>
      </c>
      <c r="H31" s="111"/>
      <c r="I31" s="111"/>
      <c r="J31" s="113">
        <f t="shared" si="3"/>
        <v>10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852</v>
      </c>
      <c r="C38" s="461" t="s">
        <v>600</v>
      </c>
      <c r="D38" s="248">
        <f>D27+D32+D37</f>
        <v>139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139</v>
      </c>
      <c r="H38" s="114">
        <f t="shared" si="12"/>
        <v>0</v>
      </c>
      <c r="I38" s="114">
        <f t="shared" si="12"/>
        <v>0</v>
      </c>
      <c r="J38" s="113">
        <f t="shared" si="3"/>
        <v>139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139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4363</v>
      </c>
      <c r="E40" s="547">
        <f>E17+E18+E19+E25+E38+E39</f>
        <v>154</v>
      </c>
      <c r="F40" s="547">
        <f aca="true" t="shared" si="13" ref="F40:R40">F17+F18+F19+F25+F38+F39</f>
        <v>197</v>
      </c>
      <c r="G40" s="547">
        <f t="shared" si="13"/>
        <v>4320</v>
      </c>
      <c r="H40" s="547">
        <f t="shared" si="13"/>
        <v>0</v>
      </c>
      <c r="I40" s="547">
        <f t="shared" si="13"/>
        <v>0</v>
      </c>
      <c r="J40" s="547">
        <f t="shared" si="13"/>
        <v>4320</v>
      </c>
      <c r="K40" s="547">
        <f t="shared" si="13"/>
        <v>774</v>
      </c>
      <c r="L40" s="547">
        <f t="shared" si="13"/>
        <v>118</v>
      </c>
      <c r="M40" s="547">
        <f t="shared" si="13"/>
        <v>3</v>
      </c>
      <c r="N40" s="547">
        <f t="shared" si="13"/>
        <v>889</v>
      </c>
      <c r="O40" s="547">
        <f t="shared" si="13"/>
        <v>0</v>
      </c>
      <c r="P40" s="547">
        <f t="shared" si="13"/>
        <v>0</v>
      </c>
      <c r="Q40" s="547">
        <f t="shared" si="13"/>
        <v>889</v>
      </c>
      <c r="R40" s="547">
        <f t="shared" si="13"/>
        <v>3431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880</v>
      </c>
      <c r="C44" s="445"/>
      <c r="D44" s="446"/>
      <c r="E44" s="446"/>
      <c r="F44" s="446"/>
      <c r="G44" s="436"/>
      <c r="H44" s="447" t="s">
        <v>607</v>
      </c>
      <c r="I44" s="447"/>
      <c r="J44" s="447"/>
      <c r="K44" s="632"/>
      <c r="L44" s="632"/>
      <c r="M44" s="632"/>
      <c r="N44" s="632"/>
      <c r="O44" s="633" t="s">
        <v>780</v>
      </c>
      <c r="P44" s="634"/>
      <c r="Q44" s="634"/>
      <c r="R44" s="634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 t="s">
        <v>873</v>
      </c>
      <c r="K45" s="437"/>
      <c r="L45" s="437"/>
      <c r="M45" s="437"/>
      <c r="N45" s="437"/>
      <c r="O45" s="437"/>
      <c r="P45" s="437" t="s">
        <v>862</v>
      </c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 t="s">
        <v>159</v>
      </c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7" sqref="A117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1" t="s">
        <v>608</v>
      </c>
      <c r="B1" s="641"/>
      <c r="C1" s="641"/>
      <c r="D1" s="641"/>
      <c r="E1" s="641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2" t="str">
        <f>"Име на отчитащото се предприятие:"&amp;"           "&amp;'справка №1-БАЛАНС'!E3</f>
        <v>Име на отчитащото се предприятие:           "Специализирани Бизнес Системи" АД</v>
      </c>
      <c r="B3" s="642"/>
      <c r="C3" s="353" t="s">
        <v>2</v>
      </c>
      <c r="E3" s="353">
        <f>'справка №1-БАЛАНС'!H3</f>
        <v>121814067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3" t="s">
        <v>881</v>
      </c>
      <c r="B4" s="64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609</v>
      </c>
      <c r="B5" s="512"/>
      <c r="C5" s="513"/>
      <c r="D5" s="513"/>
      <c r="E5" s="514" t="s">
        <v>610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611</v>
      </c>
      <c r="D6" s="192" t="s">
        <v>612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613</v>
      </c>
      <c r="E7" s="171" t="s">
        <v>614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615</v>
      </c>
      <c r="B9" s="486" t="s">
        <v>616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617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618</v>
      </c>
      <c r="B11" s="489" t="s">
        <v>619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620</v>
      </c>
      <c r="B12" s="489" t="s">
        <v>621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622</v>
      </c>
      <c r="B13" s="489" t="s">
        <v>623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624</v>
      </c>
      <c r="B14" s="489" t="s">
        <v>625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626</v>
      </c>
      <c r="B15" s="489" t="s">
        <v>627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628</v>
      </c>
      <c r="B16" s="489" t="s">
        <v>629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630</v>
      </c>
      <c r="B17" s="489" t="s">
        <v>631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624</v>
      </c>
      <c r="B18" s="489" t="s">
        <v>632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633</v>
      </c>
      <c r="B19" s="486" t="s">
        <v>634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635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636</v>
      </c>
      <c r="B21" s="486" t="s">
        <v>637</v>
      </c>
      <c r="C21" s="153">
        <v>44</v>
      </c>
      <c r="D21" s="153"/>
      <c r="E21" s="166">
        <f t="shared" si="0"/>
        <v>44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638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639</v>
      </c>
      <c r="B24" s="489" t="s">
        <v>640</v>
      </c>
      <c r="C24" s="165">
        <f>SUM(C25:C27)</f>
        <v>693</v>
      </c>
      <c r="D24" s="165">
        <f>SUM(D25:D27)</f>
        <v>693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641</v>
      </c>
      <c r="B25" s="489" t="s">
        <v>642</v>
      </c>
      <c r="C25" s="153">
        <v>693</v>
      </c>
      <c r="D25" s="153">
        <v>693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643</v>
      </c>
      <c r="B26" s="489" t="s">
        <v>644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645</v>
      </c>
      <c r="B27" s="489" t="s">
        <v>646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647</v>
      </c>
      <c r="B28" s="489" t="s">
        <v>648</v>
      </c>
      <c r="C28" s="153">
        <v>638</v>
      </c>
      <c r="D28" s="153">
        <v>638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649</v>
      </c>
      <c r="B29" s="489" t="s">
        <v>650</v>
      </c>
      <c r="C29" s="153">
        <v>141</v>
      </c>
      <c r="D29" s="153">
        <v>141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651</v>
      </c>
      <c r="B30" s="489" t="s">
        <v>652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653</v>
      </c>
      <c r="B31" s="489" t="s">
        <v>654</v>
      </c>
      <c r="C31" s="153">
        <v>65</v>
      </c>
      <c r="D31" s="153">
        <v>65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655</v>
      </c>
      <c r="B32" s="489" t="s">
        <v>656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657</v>
      </c>
      <c r="B33" s="489" t="s">
        <v>658</v>
      </c>
      <c r="C33" s="150">
        <f>SUM(C34:C37)</f>
        <v>26</v>
      </c>
      <c r="D33" s="150">
        <f>SUM(D34:D37)</f>
        <v>26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659</v>
      </c>
      <c r="B34" s="489" t="s">
        <v>660</v>
      </c>
      <c r="C34" s="153">
        <v>21</v>
      </c>
      <c r="D34" s="153">
        <v>21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661</v>
      </c>
      <c r="B35" s="489" t="s">
        <v>662</v>
      </c>
      <c r="C35" s="153">
        <v>5</v>
      </c>
      <c r="D35" s="153">
        <v>5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663</v>
      </c>
      <c r="B36" s="489" t="s">
        <v>664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665</v>
      </c>
      <c r="B37" s="489" t="s">
        <v>666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667</v>
      </c>
      <c r="B38" s="489" t="s">
        <v>668</v>
      </c>
      <c r="C38" s="165">
        <f>SUM(C39:C42)</f>
        <v>423</v>
      </c>
      <c r="D38" s="150">
        <f>SUM(D39:D42)</f>
        <v>455</v>
      </c>
      <c r="E38" s="167">
        <f>SUM(E39:E42)</f>
        <v>-32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669</v>
      </c>
      <c r="B39" s="489" t="s">
        <v>670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671</v>
      </c>
      <c r="B40" s="489" t="s">
        <v>672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673</v>
      </c>
      <c r="B41" s="489" t="s">
        <v>674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675</v>
      </c>
      <c r="B42" s="489" t="s">
        <v>676</v>
      </c>
      <c r="C42" s="153">
        <v>423</v>
      </c>
      <c r="D42" s="153">
        <v>455</v>
      </c>
      <c r="E42" s="166">
        <f t="shared" si="0"/>
        <v>-32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677</v>
      </c>
      <c r="B43" s="486" t="s">
        <v>678</v>
      </c>
      <c r="C43" s="149">
        <f>C24+C28+C29+C31+C30+C32+C33+C38</f>
        <v>1986</v>
      </c>
      <c r="D43" s="149">
        <f>D24+D28+D29+D31+D30+D32+D33+D38</f>
        <v>2018</v>
      </c>
      <c r="E43" s="164">
        <f>E24+E28+E29+E31+E30+E32+E33+E38</f>
        <v>-32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679</v>
      </c>
      <c r="B44" s="487" t="s">
        <v>680</v>
      </c>
      <c r="C44" s="148">
        <f>C43+C21+C19+C9</f>
        <v>2030</v>
      </c>
      <c r="D44" s="148">
        <f>D43+D21+D19+D9</f>
        <v>2018</v>
      </c>
      <c r="E44" s="164">
        <f>E43+E21+E19+E9</f>
        <v>12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681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682</v>
      </c>
      <c r="D48" s="192" t="s">
        <v>683</v>
      </c>
      <c r="E48" s="192"/>
      <c r="F48" s="192" t="s">
        <v>684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613</v>
      </c>
      <c r="E49" s="485" t="s">
        <v>614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685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686</v>
      </c>
      <c r="B52" s="489" t="s">
        <v>687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688</v>
      </c>
      <c r="B53" s="489" t="s">
        <v>689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690</v>
      </c>
      <c r="B54" s="489" t="s">
        <v>691</v>
      </c>
      <c r="C54" s="153"/>
      <c r="D54" s="153">
        <v>0</v>
      </c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675</v>
      </c>
      <c r="B55" s="489" t="s">
        <v>692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693</v>
      </c>
      <c r="B56" s="489" t="s">
        <v>694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695</v>
      </c>
      <c r="B57" s="489" t="s">
        <v>696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697</v>
      </c>
      <c r="B58" s="489" t="s">
        <v>698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699</v>
      </c>
      <c r="B59" s="489" t="s">
        <v>700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697</v>
      </c>
      <c r="B60" s="489" t="s">
        <v>701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702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703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704</v>
      </c>
      <c r="B63" s="489" t="s">
        <v>705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706</v>
      </c>
      <c r="B64" s="489" t="s">
        <v>707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708</v>
      </c>
      <c r="B65" s="489" t="s">
        <v>709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710</v>
      </c>
      <c r="B66" s="486" t="s">
        <v>711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712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713</v>
      </c>
      <c r="B68" s="499" t="s">
        <v>714</v>
      </c>
      <c r="C68" s="153">
        <v>220</v>
      </c>
      <c r="D68" s="153"/>
      <c r="E68" s="165">
        <f t="shared" si="1"/>
        <v>220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715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686</v>
      </c>
      <c r="B71" s="489" t="s">
        <v>716</v>
      </c>
      <c r="C71" s="150">
        <f>SUM(C72:C74)</f>
        <v>54</v>
      </c>
      <c r="D71" s="150">
        <f>SUM(D72:D74)</f>
        <v>8</v>
      </c>
      <c r="E71" s="150">
        <f>SUM(E72:E74)</f>
        <v>46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717</v>
      </c>
      <c r="B72" s="489" t="s">
        <v>718</v>
      </c>
      <c r="C72" s="153">
        <v>54</v>
      </c>
      <c r="D72" s="153">
        <v>8</v>
      </c>
      <c r="E72" s="165">
        <f t="shared" si="1"/>
        <v>46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719</v>
      </c>
      <c r="B73" s="489" t="s">
        <v>720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721</v>
      </c>
      <c r="B74" s="489" t="s">
        <v>722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693</v>
      </c>
      <c r="B75" s="489" t="s">
        <v>723</v>
      </c>
      <c r="C75" s="148">
        <f>C76+C78</f>
        <v>313</v>
      </c>
      <c r="D75" s="148">
        <f>D76+D78</f>
        <v>313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724</v>
      </c>
      <c r="B76" s="489" t="s">
        <v>725</v>
      </c>
      <c r="C76" s="153">
        <v>313</v>
      </c>
      <c r="D76" s="153">
        <v>313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726</v>
      </c>
      <c r="B77" s="489" t="s">
        <v>727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728</v>
      </c>
      <c r="B78" s="489" t="s">
        <v>729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697</v>
      </c>
      <c r="B79" s="489" t="s">
        <v>730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731</v>
      </c>
      <c r="B80" s="489" t="s">
        <v>732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733</v>
      </c>
      <c r="B81" s="489" t="s">
        <v>734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735</v>
      </c>
      <c r="B82" s="489" t="s">
        <v>736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737</v>
      </c>
      <c r="B83" s="489" t="s">
        <v>738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739</v>
      </c>
      <c r="B84" s="489" t="s">
        <v>740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741</v>
      </c>
      <c r="B85" s="489" t="s">
        <v>742</v>
      </c>
      <c r="C85" s="149">
        <f>SUM(C86:C90)+C94</f>
        <v>454</v>
      </c>
      <c r="D85" s="149">
        <f>SUM(D86:D90)+D94</f>
        <v>568</v>
      </c>
      <c r="E85" s="149">
        <f>SUM(E86:E90)+E94</f>
        <v>-114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743</v>
      </c>
      <c r="B86" s="489" t="s">
        <v>744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5">
      <c r="A87" s="488" t="s">
        <v>745</v>
      </c>
      <c r="B87" s="489" t="s">
        <v>746</v>
      </c>
      <c r="C87" s="206">
        <v>208</v>
      </c>
      <c r="D87" s="153">
        <v>300</v>
      </c>
      <c r="E87" s="165">
        <f t="shared" si="1"/>
        <v>-92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5">
      <c r="A88" s="488" t="s">
        <v>747</v>
      </c>
      <c r="B88" s="489" t="s">
        <v>748</v>
      </c>
      <c r="C88" s="206">
        <v>94</v>
      </c>
      <c r="D88" s="153">
        <v>157</v>
      </c>
      <c r="E88" s="165">
        <f t="shared" si="1"/>
        <v>-63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5">
      <c r="A89" s="488" t="s">
        <v>749</v>
      </c>
      <c r="B89" s="489" t="s">
        <v>750</v>
      </c>
      <c r="C89" s="206">
        <v>96</v>
      </c>
      <c r="D89" s="153">
        <v>55</v>
      </c>
      <c r="E89" s="165">
        <f t="shared" si="1"/>
        <v>41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751</v>
      </c>
      <c r="B90" s="489" t="s">
        <v>752</v>
      </c>
      <c r="C90" s="148">
        <f>SUM(C91:C93)</f>
        <v>33</v>
      </c>
      <c r="D90" s="148">
        <f>SUM(D91:D93)</f>
        <v>33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753</v>
      </c>
      <c r="B91" s="489" t="s">
        <v>754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661</v>
      </c>
      <c r="B92" s="489" t="s">
        <v>755</v>
      </c>
      <c r="C92" s="153">
        <v>33</v>
      </c>
      <c r="D92" s="153">
        <v>33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5">
      <c r="A93" s="488" t="s">
        <v>665</v>
      </c>
      <c r="B93" s="489" t="s">
        <v>756</v>
      </c>
      <c r="C93" s="206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5">
      <c r="A94" s="488" t="s">
        <v>757</v>
      </c>
      <c r="B94" s="489" t="s">
        <v>758</v>
      </c>
      <c r="C94" s="206">
        <v>23</v>
      </c>
      <c r="D94" s="153">
        <v>23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759</v>
      </c>
      <c r="B95" s="489" t="s">
        <v>760</v>
      </c>
      <c r="C95" s="153">
        <v>187</v>
      </c>
      <c r="D95" s="153">
        <v>163</v>
      </c>
      <c r="E95" s="165">
        <f t="shared" si="1"/>
        <v>24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761</v>
      </c>
      <c r="B96" s="499" t="s">
        <v>762</v>
      </c>
      <c r="C96" s="149">
        <f>C85+C80+C75+C71+C95</f>
        <v>1008</v>
      </c>
      <c r="D96" s="149">
        <f>D85+D80+D75+D71+D95</f>
        <v>1052</v>
      </c>
      <c r="E96" s="149">
        <f>E85+E80+E75+E71+E95</f>
        <v>-44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763</v>
      </c>
      <c r="B97" s="487" t="s">
        <v>764</v>
      </c>
      <c r="C97" s="149">
        <f>C96+C68+C66</f>
        <v>1228</v>
      </c>
      <c r="D97" s="149">
        <f>D96+D68+D66</f>
        <v>1052</v>
      </c>
      <c r="E97" s="149">
        <f>E96+E68+E66</f>
        <v>176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765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766</v>
      </c>
      <c r="D100" s="160" t="s">
        <v>767</v>
      </c>
      <c r="E100" s="160" t="s">
        <v>768</v>
      </c>
      <c r="F100" s="160" t="s">
        <v>769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770</v>
      </c>
      <c r="B102" s="489" t="s">
        <v>771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772</v>
      </c>
      <c r="B103" s="489" t="s">
        <v>773</v>
      </c>
      <c r="C103" s="153">
        <v>36</v>
      </c>
      <c r="D103" s="153"/>
      <c r="E103" s="153"/>
      <c r="F103" s="172">
        <f>C103+D103-E103</f>
        <v>36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774</v>
      </c>
      <c r="B104" s="489" t="s">
        <v>775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776</v>
      </c>
      <c r="B105" s="487" t="s">
        <v>777</v>
      </c>
      <c r="C105" s="148">
        <f>SUM(C102:C104)</f>
        <v>36</v>
      </c>
      <c r="D105" s="148">
        <f>SUM(D102:D104)</f>
        <v>0</v>
      </c>
      <c r="E105" s="148">
        <f>SUM(E102:E104)</f>
        <v>0</v>
      </c>
      <c r="F105" s="148">
        <f>SUM(F102:F104)</f>
        <v>36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778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0" t="s">
        <v>779</v>
      </c>
      <c r="B107" s="640"/>
      <c r="C107" s="640"/>
      <c r="D107" s="640"/>
      <c r="E107" s="640"/>
      <c r="F107" s="640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9" t="s">
        <v>882</v>
      </c>
      <c r="B109" s="639"/>
      <c r="C109" s="639" t="s">
        <v>381</v>
      </c>
      <c r="D109" s="639"/>
      <c r="E109" s="639"/>
      <c r="F109" s="63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872</v>
      </c>
      <c r="E110" s="477"/>
      <c r="F110" s="479"/>
    </row>
    <row r="111" spans="1:6" ht="12">
      <c r="A111" s="477"/>
      <c r="B111" s="478"/>
      <c r="C111" s="638" t="s">
        <v>780</v>
      </c>
      <c r="D111" s="638"/>
      <c r="E111" s="638"/>
      <c r="F111" s="638"/>
    </row>
    <row r="112" spans="1:6" ht="12">
      <c r="A112" s="434"/>
      <c r="B112" s="480"/>
      <c r="C112" s="434"/>
      <c r="D112" s="434" t="s">
        <v>863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" bottom="0.1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2" sqref="B3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781</v>
      </c>
      <c r="F2" s="517"/>
      <c r="G2" s="517"/>
      <c r="H2" s="515"/>
      <c r="I2" s="515"/>
    </row>
    <row r="3" spans="1:9" ht="12">
      <c r="A3" s="515"/>
      <c r="B3" s="516"/>
      <c r="C3" s="518" t="s">
        <v>782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20" t="str">
        <f>'справка №1-БАЛАНС'!E3</f>
        <v>"Специализирани Бизнес Системи" АД</v>
      </c>
      <c r="D4" s="637"/>
      <c r="E4" s="637"/>
      <c r="F4" s="578"/>
      <c r="G4" s="580" t="s">
        <v>2</v>
      </c>
      <c r="H4" s="580"/>
      <c r="I4" s="589">
        <f>'справка №1-БАЛАНС'!H3</f>
        <v>121814067</v>
      </c>
    </row>
    <row r="5" spans="1:9" ht="15">
      <c r="A5" s="522" t="s">
        <v>5</v>
      </c>
      <c r="B5" s="579"/>
      <c r="C5" s="623">
        <v>40451</v>
      </c>
      <c r="D5" s="647"/>
      <c r="E5" s="64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783</v>
      </c>
    </row>
    <row r="7" spans="1:9" s="122" customFormat="1" ht="12">
      <c r="A7" s="194" t="s">
        <v>463</v>
      </c>
      <c r="B7" s="120"/>
      <c r="C7" s="194" t="s">
        <v>784</v>
      </c>
      <c r="D7" s="195"/>
      <c r="E7" s="196"/>
      <c r="F7" s="197" t="s">
        <v>785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786</v>
      </c>
      <c r="D8" s="124" t="s">
        <v>787</v>
      </c>
      <c r="E8" s="124" t="s">
        <v>788</v>
      </c>
      <c r="F8" s="196" t="s">
        <v>789</v>
      </c>
      <c r="G8" s="198" t="s">
        <v>790</v>
      </c>
      <c r="H8" s="198"/>
      <c r="I8" s="198" t="s">
        <v>791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792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793</v>
      </c>
      <c r="B12" s="132" t="s">
        <v>794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795</v>
      </c>
      <c r="B13" s="132" t="s">
        <v>796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797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798</v>
      </c>
      <c r="B15" s="132" t="s">
        <v>799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800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801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802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793</v>
      </c>
      <c r="B19" s="132" t="s">
        <v>803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804</v>
      </c>
      <c r="B20" s="132" t="s">
        <v>805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806</v>
      </c>
      <c r="B21" s="132" t="s">
        <v>807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808</v>
      </c>
      <c r="B22" s="132" t="s">
        <v>809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810</v>
      </c>
      <c r="B23" s="132" t="s">
        <v>811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812</v>
      </c>
      <c r="B24" s="132" t="s">
        <v>813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814</v>
      </c>
      <c r="B25" s="137" t="s">
        <v>815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816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883</v>
      </c>
      <c r="B30" s="646"/>
      <c r="C30" s="646"/>
      <c r="D30" s="568" t="s">
        <v>818</v>
      </c>
      <c r="E30" s="645"/>
      <c r="F30" s="645"/>
      <c r="G30" s="645"/>
      <c r="H30" s="519" t="s">
        <v>780</v>
      </c>
      <c r="I30" s="645"/>
      <c r="J30" s="645"/>
    </row>
    <row r="31" spans="1:9" s="115" customFormat="1" ht="12">
      <c r="A31" s="437"/>
      <c r="B31" s="520"/>
      <c r="C31" s="437"/>
      <c r="D31" s="510"/>
      <c r="E31" s="510" t="s">
        <v>873</v>
      </c>
      <c r="F31" s="510"/>
      <c r="G31" s="510"/>
      <c r="H31" s="510"/>
      <c r="I31" s="510" t="s">
        <v>862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F13" sqref="F13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819</v>
      </c>
      <c r="B2" s="199"/>
      <c r="C2" s="199"/>
      <c r="D2" s="199"/>
      <c r="E2" s="199"/>
      <c r="F2" s="199"/>
    </row>
    <row r="3" spans="1:6" ht="12.75" customHeight="1">
      <c r="A3" s="199" t="s">
        <v>820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20" t="str">
        <f>'справка №1-БАЛАНС'!E3</f>
        <v>"Специализирани Бизнес Системи" АД</v>
      </c>
      <c r="C5" s="636"/>
      <c r="D5" s="587" t="s">
        <v>868</v>
      </c>
      <c r="E5" s="353" t="s">
        <v>2</v>
      </c>
      <c r="F5" s="590">
        <f>'справка №1-БАЛАНС'!H3</f>
        <v>121814067</v>
      </c>
    </row>
    <row r="6" spans="1:13" ht="15" customHeight="1">
      <c r="A6" s="54" t="s">
        <v>821</v>
      </c>
      <c r="B6" s="623">
        <v>40451</v>
      </c>
      <c r="C6" s="64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4"/>
      <c r="C7" s="64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822</v>
      </c>
      <c r="B8" s="60" t="s">
        <v>8</v>
      </c>
      <c r="C8" s="61" t="s">
        <v>823</v>
      </c>
      <c r="D8" s="61" t="s">
        <v>824</v>
      </c>
      <c r="E8" s="61" t="s">
        <v>825</v>
      </c>
      <c r="F8" s="61" t="s">
        <v>826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827</v>
      </c>
      <c r="B10" s="65"/>
      <c r="C10" s="536"/>
      <c r="D10" s="536"/>
      <c r="E10" s="536"/>
      <c r="F10" s="536"/>
    </row>
    <row r="11" spans="1:6" ht="18" customHeight="1">
      <c r="A11" s="66" t="s">
        <v>828</v>
      </c>
      <c r="B11" s="67"/>
      <c r="C11" s="536"/>
      <c r="D11" s="536"/>
      <c r="E11" s="536"/>
      <c r="F11" s="536"/>
    </row>
    <row r="12" spans="1:6" ht="14.25" customHeight="1">
      <c r="A12" s="66"/>
      <c r="B12" s="67"/>
      <c r="C12" s="550"/>
      <c r="D12" s="550"/>
      <c r="E12" s="550"/>
      <c r="F12" s="552">
        <v>0</v>
      </c>
    </row>
    <row r="13" spans="1:6" ht="12.75">
      <c r="A13" s="66"/>
      <c r="B13" s="67"/>
      <c r="C13" s="550"/>
      <c r="D13" s="550"/>
      <c r="E13" s="550"/>
      <c r="F13" s="552">
        <v>0</v>
      </c>
    </row>
    <row r="14" spans="1:6" ht="12.75">
      <c r="A14" s="66"/>
      <c r="B14" s="67"/>
      <c r="C14" s="550"/>
      <c r="D14" s="550"/>
      <c r="E14" s="550"/>
      <c r="F14" s="552">
        <v>0</v>
      </c>
    </row>
    <row r="15" spans="1:6" ht="12.75">
      <c r="A15" s="66"/>
      <c r="B15" s="67"/>
      <c r="C15" s="550"/>
      <c r="D15" s="550"/>
      <c r="E15" s="550"/>
      <c r="F15" s="552">
        <v>0</v>
      </c>
    </row>
    <row r="16" spans="1:6" ht="12.75">
      <c r="A16" s="66"/>
      <c r="B16" s="67"/>
      <c r="C16" s="550"/>
      <c r="D16" s="550"/>
      <c r="E16" s="550"/>
      <c r="F16" s="552">
        <v>0</v>
      </c>
    </row>
    <row r="17" spans="1:6" ht="12.75">
      <c r="A17" s="66"/>
      <c r="B17" s="67"/>
      <c r="C17" s="550"/>
      <c r="D17" s="550"/>
      <c r="E17" s="550"/>
      <c r="F17" s="552">
        <v>0</v>
      </c>
    </row>
    <row r="18" spans="1:6" ht="12.75">
      <c r="A18" s="66">
        <v>7</v>
      </c>
      <c r="B18" s="67"/>
      <c r="C18" s="550"/>
      <c r="D18" s="550"/>
      <c r="E18" s="550"/>
      <c r="F18" s="552">
        <f aca="true" t="shared" si="0" ref="F18:F26">C18-E18</f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865</v>
      </c>
      <c r="B46" s="70"/>
      <c r="C46" s="550">
        <v>2</v>
      </c>
      <c r="D46" s="550">
        <v>46</v>
      </c>
      <c r="E46" s="550"/>
      <c r="F46" s="552">
        <v>0</v>
      </c>
    </row>
    <row r="47" spans="1:6" ht="12.75">
      <c r="A47" s="66" t="s">
        <v>866</v>
      </c>
      <c r="B47" s="70"/>
      <c r="C47" s="550">
        <v>2</v>
      </c>
      <c r="D47" s="550">
        <v>25</v>
      </c>
      <c r="E47" s="550"/>
      <c r="F47" s="552">
        <v>0</v>
      </c>
    </row>
    <row r="48" spans="1:6" ht="12.75">
      <c r="A48" s="66" t="s">
        <v>871</v>
      </c>
      <c r="B48" s="70"/>
      <c r="C48" s="550">
        <v>25</v>
      </c>
      <c r="D48" s="550">
        <v>49</v>
      </c>
      <c r="E48" s="550"/>
      <c r="F48" s="552"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aca="true" t="shared" si="2" ref="F49:F60">C49-E49</f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29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867</v>
      </c>
      <c r="B63" s="70"/>
      <c r="C63" s="550">
        <v>10</v>
      </c>
      <c r="D63" s="550">
        <v>9</v>
      </c>
      <c r="E63" s="550"/>
      <c r="F63" s="552">
        <v>0</v>
      </c>
    </row>
    <row r="64" spans="1:6" ht="12.75">
      <c r="A64" s="66">
        <v>2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>
        <v>3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10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39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828</v>
      </c>
      <c r="B81" s="70"/>
      <c r="C81" s="536"/>
      <c r="D81" s="536"/>
      <c r="E81" s="536"/>
      <c r="F81" s="551"/>
    </row>
    <row r="82" spans="1:6" ht="12.75">
      <c r="A82" s="66" t="s">
        <v>864</v>
      </c>
      <c r="B82" s="70"/>
      <c r="C82" s="550">
        <v>21</v>
      </c>
      <c r="D82" s="550">
        <v>97</v>
      </c>
      <c r="E82" s="550"/>
      <c r="F82" s="552"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>
        <v>3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21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/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21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884</v>
      </c>
      <c r="B151" s="561"/>
      <c r="C151" s="648" t="s">
        <v>847</v>
      </c>
      <c r="D151" s="648"/>
      <c r="E151" s="648"/>
      <c r="F151" s="648"/>
    </row>
    <row r="152" spans="1:6" ht="12.75">
      <c r="A152" s="75"/>
      <c r="B152" s="76"/>
      <c r="C152" s="75"/>
      <c r="D152" s="75" t="s">
        <v>873</v>
      </c>
      <c r="E152" s="75"/>
      <c r="F152" s="75"/>
    </row>
    <row r="153" spans="1:6" ht="12.75">
      <c r="A153" s="75"/>
      <c r="B153" s="76"/>
      <c r="C153" s="648" t="s">
        <v>854</v>
      </c>
      <c r="D153" s="648"/>
      <c r="E153" s="648"/>
      <c r="F153" s="648"/>
    </row>
    <row r="154" spans="3:5" ht="12.75">
      <c r="C154" s="75"/>
      <c r="D154" s="51" t="s">
        <v>862</v>
      </c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46" bottom="0.51" header="0.61" footer="0.51"/>
  <pageSetup horizontalDpi="300" verticalDpi="300" orientation="portrait" paperSize="9" scale="6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2010-11-27T10:28:06Z</cp:lastPrinted>
  <dcterms:created xsi:type="dcterms:W3CDTF">2000-06-29T12:02:40Z</dcterms:created>
  <dcterms:modified xsi:type="dcterms:W3CDTF">2010-11-27T10:28:30Z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