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506" windowWidth="10920" windowHeight="7200" tabRatio="7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<sst xmlns="http://schemas.openxmlformats.org/spreadsheetml/2006/main" count="1066" uniqueCount="871">
  <si>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</si>
  <si>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</si>
  <si>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</si>
  <si>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</si>
  <si>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</si>
  <si>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</si>
  <si>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</si>
  <si>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</si>
  <si>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</si>
  <si>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</si>
  <si>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</si>
  <si>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</si>
  <si>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</si>
  <si>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</si>
  <si>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</si>
  <si>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</si>
  <si>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</si>
  <si>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</si>
  <si>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</si>
  <si>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</si>
  <si>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</si>
  <si>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</si>
  <si>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</si>
  <si>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</si>
  <si>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</si>
  <si>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</si>
  <si>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</si>
  <si>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</si>
  <si>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</si>
  <si>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</si>
  <si>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</si>
  <si>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</si>
  <si>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</si>
  <si>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</si>
  <si>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</si>
  <si>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</si>
  <si>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</si>
  <si>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</si>
  <si>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</si>
  <si>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</si>
  <si>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</si>
  <si>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</si>
  <si>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</si>
  <si>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</si>
  <si>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</si>
  <si>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</si>
  <si>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</si>
  <si>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</si>
  <si>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</si>
  <si>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</si>
  <si>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</si>
  <si>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</si>
  <si>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</si>
  <si>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</si>
  <si>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</si>
  <si>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</si>
  <si>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</si>
  <si>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</si>
  <si>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</si>
  <si>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</si>
  <si>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</si>
  <si>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</si>
  <si>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</si>
  <si>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</si>
  <si>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</si>
  <si>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</si>
  <si>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</si>
  <si>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</si>
  <si>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</si>
  <si>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</si>
  <si>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</si>
  <si>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</si>
  <si>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</si>
  <si>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</si>
  <si>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</si>
  <si>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</si>
  <si>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</si>
  <si>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</si>
  <si>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</si>
  <si>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</si>
  <si>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</si>
  <si>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</si>
  <si>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</si>
  <si>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</si>
  <si>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</si>
  <si>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</si>
  <si>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</si>
  <si>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</si>
  <si>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</si>
  <si>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</si>
  <si>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</si>
  <si>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</si>
  <si>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</si>
  <si>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</si>
  <si>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</si>
  <si>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</si>
  <si>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</si>
  <si>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</si>
  <si>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</si>
  <si>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</si>
  <si>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</si>
  <si>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</si>
  <si>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</si>
  <si>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</si>
  <si>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</si>
  <si>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</si>
  <si>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</si>
  <si>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</si>
  <si>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</si>
  <si>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</si>
  <si>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</si>
  <si>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</si>
  <si>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</si>
  <si>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</si>
  <si>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</si>
  <si>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</si>
  <si>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</si>
  <si>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</si>
  <si>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</si>
  <si>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</si>
  <si>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</si>
  <si>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</si>
  <si>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</si>
  <si>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</si>
  <si>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</si>
  <si>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</si>
  <si>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</si>
  <si>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</si>
  <si>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</si>
  <si>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</si>
  <si>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</si>
  <si>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</si>
  <si>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</si>
  <si>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</si>
  <si>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</si>
  <si>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</si>
  <si>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</si>
  <si>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</si>
  <si>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</si>
  <si>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</si>
  <si>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</si>
  <si>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</si>
  <si>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</si>
  <si>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</si>
  <si>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</si>
  <si>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</si>
  <si>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</si>
  <si>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</si>
  <si>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</si>
  <si>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</si>
  <si>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</si>
  <si>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</si>
  <si>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</si>
  <si>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</si>
  <si>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</si>
  <si>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</si>
  <si>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</si>
  <si>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</si>
  <si>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</si>
  <si>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</si>
  <si>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</si>
  <si>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</si>
  <si>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</si>
  <si>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</si>
  <si>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</si>
  <si>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</si>
  <si>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</si>
  <si>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</si>
  <si>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</si>
  <si>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</si>
  <si>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</si>
  <si>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</si>
  <si>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</si>
  <si>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</si>
  <si>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</si>
  <si>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</si>
  <si>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</si>
  <si>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</si>
  <si>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</si>
  <si>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</si>
  <si>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</si>
  <si>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</si>
  <si>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</si>
  <si>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</si>
  <si>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</si>
  <si>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</si>
  <si>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</si>
  <si>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</si>
  <si>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</si>
  <si>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</si>
  <si>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</si>
  <si>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</si>
  <si>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</si>
  <si>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</si>
  <si>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</si>
  <si>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</si>
  <si>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</si>
  <si>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</si>
  <si>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</si>
  <si>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</si>
  <si>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</si>
  <si>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</si>
  <si>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</si>
  <si>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</si>
  <si>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</si>
  <si>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</si>
  <si>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</si>
  <si>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</si>
  <si>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</si>
  <si>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</si>
  <si>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</si>
  <si>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</si>
  <si>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</si>
  <si>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</si>
  <si>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</si>
  <si>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</si>
  <si>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</si>
  <si>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</si>
  <si>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</si>
  <si>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</si>
  <si>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</si>
  <si>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</si>
  <si>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</si>
  <si>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</si>
  <si>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</si>
  <si>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</si>
  <si>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</si>
  <si>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</si>
  <si>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</si>
  <si>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</si>
  <si>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</si>
  <si>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</si>
  <si>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</si>
  <si>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</si>
  <si>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</si>
  <si>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</si>
  <si>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</si>
  <si>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</si>
  <si>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</si>
  <si>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</si>
  <si>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</si>
  <si>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</si>
  <si>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</si>
  <si>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</si>
  <si>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</si>
  <si>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</si>
  <si>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</si>
  <si>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</si>
  <si>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</si>
  <si>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</si>
  <si>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</si>
  <si>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</si>
  <si>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</si>
  <si>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</si>
  <si>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</si>
  <si>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</si>
  <si>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</si>
  <si>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</si>
  <si>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</si>
  <si>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</si>
  <si>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</si>
  <si>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</si>
  <si>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</si>
  <si>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</si>
  <si>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</si>
  <si>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</si>
  <si>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</si>
  <si>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</si>
  <si>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</si>
  <si>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</si>
  <si>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</si>
  <si>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</si>
  <si>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</si>
  <si>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</si>
  <si>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</si>
  <si>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</si>
  <si>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</si>
  <si>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</si>
  <si>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</si>
  <si>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</si>
  <si>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</si>
  <si>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</si>
  <si>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</si>
  <si>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</si>
  <si>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</si>
  <si>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</si>
  <si>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</si>
  <si>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</si>
  <si>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</si>
  <si>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</si>
  <si>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</si>
  <si>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</si>
  <si>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</si>
  <si>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</si>
  <si>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</si>
  <si>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</si>
  <si>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</si>
  <si>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</si>
  <si>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</si>
  <si>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</si>
  <si>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</si>
  <si>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</si>
  <si>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</si>
  <si>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</si>
  <si>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</si>
  <si>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</si>
  <si>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</si>
  <si>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</si>
  <si>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</si>
  <si>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</si>
  <si>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</si>
  <si>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</si>
  <si>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</si>
  <si>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</si>
  <si>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</si>
  <si>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</si>
  <si>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</si>
  <si>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</si>
  <si>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</si>
  <si>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</si>
  <si>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</si>
  <si>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</si>
  <si>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</si>
  <si>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</si>
  <si>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</si>
  <si>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</si>
  <si>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</si>
  <si>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</si>
  <si>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</si>
  <si>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</si>
  <si>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</si>
  <si>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</si>
  <si>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</si>
  <si>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</si>
  <si>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</si>
  <si>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</si>
  <si>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</si>
  <si>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</si>
  <si>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</si>
  <si>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</si>
  <si>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</si>
  <si>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</si>
  <si>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</si>
  <si>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</si>
  <si>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</si>
  <si>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</si>
  <si>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</si>
  <si>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</si>
  <si>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</si>
  <si>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</si>
  <si>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</si>
  <si>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</si>
  <si>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</si>
  <si>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</si>
  <si>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</si>
  <si>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</si>
  <si>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</si>
  <si>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</si>
  <si>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</si>
  <si>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</si>
  <si>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</si>
  <si>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</si>
  <si>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</si>
  <si>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</si>
  <si>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</si>
  <si>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</si>
  <si>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</si>
  <si>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</si>
  <si>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</si>
  <si>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</si>
  <si>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</si>
  <si>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</si>
  <si>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</si>
  <si>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</si>
  <si>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</si>
  <si>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</si>
  <si>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</si>
  <si>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</si>
  <si>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</si>
  <si>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</si>
  <si>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</si>
  <si>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</si>
  <si>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</si>
  <si>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</si>
  <si>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</si>
  <si>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</si>
  <si>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</si>
  <si>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</si>
  <si>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</si>
  <si>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</si>
  <si>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</si>
  <si>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</si>
  <si>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</si>
  <si>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</si>
  <si>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</si>
  <si>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</si>
  <si>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</si>
  <si>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</si>
  <si>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</si>
  <si>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</si>
  <si>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</si>
  <si>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</si>
  <si>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</si>
  <si>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</si>
  <si>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</si>
  <si>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</si>
  <si>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</si>
  <si>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</si>
  <si>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</si>
  <si>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</si>
  <si>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</si>
  <si>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</si>
  <si>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</si>
  <si>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</si>
  <si>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</si>
  <si>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</si>
  <si>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</si>
  <si>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</si>
  <si>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</si>
  <si>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</si>
  <si>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</si>
  <si>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</si>
  <si>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</si>
  <si>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</si>
  <si>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</si>
  <si>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</si>
  <si>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</si>
  <si>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</si>
  <si>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</si>
  <si>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</si>
  <si>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</si>
  <si>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</si>
  <si>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</si>
  <si>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</si>
  <si>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</si>
  <si>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</si>
  <si>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</si>
  <si>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</si>
  <si>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</si>
  <si>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</si>
  <si>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</si>
  <si>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</si>
  <si>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</si>
  <si>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</si>
  <si>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</si>
  <si>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</si>
  <si>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</si>
  <si>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</si>
  <si>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</si>
  <si>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</si>
  <si>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</si>
  <si>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</si>
  <si>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</si>
  <si>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</si>
  <si>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</si>
  <si>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</si>
  <si>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</si>
  <si>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</si>
  <si>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</si>
  <si>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</si>
  <si>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</si>
  <si>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</si>
  <si>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</si>
  <si>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</si>
  <si>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</si>
  <si>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</si>
  <si>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</si>
  <si>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</si>
  <si>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</si>
  <si>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</si>
  <si>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</si>
  <si>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</si>
  <si>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</si>
  <si>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</si>
  <si>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</si>
  <si>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</si>
  <si>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</si>
  <si>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</si>
  <si>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</si>
  <si>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</si>
  <si>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</si>
  <si>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</si>
  <si>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</si>
  <si>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</si>
  <si>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</si>
  <si>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</si>
  <si>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</si>
  <si>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</si>
  <si>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</si>
  <si>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</si>
  <si>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</si>
  <si>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</si>
  <si>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</si>
  <si>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</si>
  <si>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</si>
  <si>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</si>
  <si>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</si>
  <si>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</si>
  <si>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</si>
  <si>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</si>
  <si>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</si>
  <si>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</si>
  <si>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</si>
  <si>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</si>
  <si>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</si>
  <si>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</si>
  <si>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</si>
  <si>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</si>
  <si>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</si>
  <si>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</si>
  <si>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</si>
  <si>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</si>
  <si>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</si>
  <si>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</si>
  <si>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</si>
  <si>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</si>
  <si>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</si>
  <si>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</si>
  <si>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</si>
  <si>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</si>
  <si>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</si>
  <si>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</si>
  <si>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</si>
  <si>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</si>
  <si>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</si>
  <si>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</si>
  <si>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</si>
  <si>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</si>
  <si>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</si>
  <si>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</si>
  <si>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</si>
  <si>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</si>
  <si>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</si>
  <si>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</si>
  <si>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</si>
  <si>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</si>
  <si>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</si>
  <si>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</si>
  <si>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</si>
  <si>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</si>
  <si>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</si>
  <si>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</si>
  <si>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</si>
  <si>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</si>
  <si>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</si>
  <si>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</si>
  <si>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</si>
  <si>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</si>
  <si>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</si>
  <si>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</si>
  <si>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</si>
  <si>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</si>
  <si>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</si>
  <si>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</si>
  <si>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</si>
  <si>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</si>
  <si>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</si>
  <si>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</si>
  <si>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</si>
  <si>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</si>
  <si>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</si>
  <si>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</si>
  <si>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</si>
  <si>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</si>
  <si>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</si>
  <si>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</si>
  <si>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</si>
  <si>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</si>
  <si>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</si>
  <si>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</si>
  <si>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</si>
  <si>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</si>
  <si>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</si>
  <si>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</si>
  <si>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</si>
  <si>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</si>
  <si>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</si>
  <si>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</si>
  <si>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</si>
  <si>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</si>
  <si>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</si>
  <si>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</si>
  <si>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</si>
  <si>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</si>
  <si>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</si>
  <si>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</si>
  <si>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</si>
  <si>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</si>
  <si>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</si>
  <si>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</si>
  <si>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</si>
  <si>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</si>
  <si>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</si>
  <si>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</si>
  <si>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</si>
  <si>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</si>
  <si>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</si>
  <si>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</si>
  <si>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</si>
  <si>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</si>
  <si>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</si>
  <si>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</si>
  <si>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</si>
  <si>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</si>
  <si>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</si>
  <si>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</si>
  <si>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</si>
  <si>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</si>
  <si>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</si>
  <si>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</si>
  <si>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</si>
  <si>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</si>
  <si>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</si>
  <si>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</si>
  <si>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</si>
  <si>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</si>
  <si>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</si>
  <si>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</si>
  <si>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</si>
  <si>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</si>
  <si>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</si>
  <si>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</si>
  <si>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</si>
  <si>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</si>
  <si>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</si>
  <si>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</si>
  <si>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</si>
  <si>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</si>
  <si>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</si>
  <si>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</si>
  <si>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</si>
  <si>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</si>
  <si>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</si>
  <si>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</si>
  <si>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</si>
  <si>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</si>
  <si>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</si>
  <si>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</si>
  <si>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</si>
  <si>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</si>
  <si>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</si>
  <si>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</si>
  <si>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</si>
  <si>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</si>
  <si>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</si>
  <si>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</si>
  <si>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</si>
  <si>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</si>
  <si>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</si>
  <si>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</si>
  <si>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</si>
  <si>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</si>
  <si>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</si>
  <si>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</si>
  <si>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</si>
  <si>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</si>
  <si>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</si>
  <si>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</si>
  <si>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</si>
  <si>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</si>
  <si>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</si>
  <si>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</si>
  <si>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</si>
  <si>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</si>
  <si>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</si>
  <si>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</si>
  <si>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</si>
  <si>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</si>
  <si>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</si>
  <si>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</si>
  <si>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</si>
  <si>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</si>
  <si>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</si>
  <si>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</si>
  <si>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</si>
  <si>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</si>
  <si>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</si>
  <si>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</si>
  <si>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</si>
  <si>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</si>
  <si>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</si>
  <si>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</si>
  <si>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</si>
  <si>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</si>
  <si>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</si>
  <si>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</si>
  <si>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</si>
  <si>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</si>
  <si>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</si>
  <si>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</si>
  <si>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</si>
  <si>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</si>
  <si>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</si>
  <si>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</si>
  <si>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</si>
  <si>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</si>
  <si>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</si>
  <si>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</si>
  <si>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</si>
  <si>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</si>
  <si>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</si>
  <si>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</si>
  <si>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</si>
  <si>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</si>
  <si>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</si>
  <si>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</si>
  <si>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</si>
  <si>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</si>
  <si>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</si>
  <si>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</si>
  <si>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</si>
  <si>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</si>
  <si>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</si>
  <si>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</si>
  <si>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</si>
  <si>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</si>
  <si>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</si>
  <si>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</si>
  <si>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</si>
  <si>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</si>
  <si>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</si>
  <si>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</si>
  <si>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</si>
  <si>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</si>
  <si>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</si>
  <si>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</si>
  <si>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</si>
  <si>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</si>
  <si>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</si>
  <si>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</si>
  <si>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</si>
  <si>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</si>
  <si>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</si>
  <si>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</si>
  <si>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</si>
  <si>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</si>
  <si>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</si>
  <si>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</si>
  <si>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</si>
  <si>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</si>
  <si>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</si>
  <si>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</si>
  <si>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</si>
  <si>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</si>
  <si>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</si>
  <si>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</si>
  <si>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</si>
  <si>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</si>
  <si>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</si>
  <si>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</si>
  <si>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</si>
  <si>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</si>
  <si>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</si>
  <si>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</si>
  <si>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</si>
  <si>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</si>
  <si>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</si>
  <si>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</si>
  <si>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</si>
  <si>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</si>
  <si>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</si>
  <si>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</si>
  <si>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</si>
  <si>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</si>
  <si>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</si>
  <si>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</si>
  <si>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</si>
  <si>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</si>
  <si>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</si>
  <si>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</si>
  <si>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</si>
  <si>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</si>
  <si>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</si>
  <si>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</si>
  <si>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</si>
  <si>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</si>
  <si>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</si>
  <si>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</si>
  <si>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</si>
  <si>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</si>
  <si>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</si>
  <si>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</si>
  <si>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</si>
  <si>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</si>
  <si>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</si>
  <si>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</si>
  <si>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</si>
  <si>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</si>
  <si>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</si>
  <si>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</si>
  <si>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</si>
  <si>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</si>
  <si>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</si>
  <si>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</si>
  <si>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</si>
  <si>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</si>
  <si>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</si>
  <si>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</si>
  <si>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</si>
  <si>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</si>
  <si>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</si>
  <si>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</si>
  <si>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</si>
  <si>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</si>
  <si>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</si>
  <si>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</si>
  <si>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</si>
  <si>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</si>
  <si>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</si>
  <si>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</si>
  <si>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</si>
  <si>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</si>
  <si>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</si>
  <si>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</si>
  <si>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</si>
  <si>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</si>
  <si>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</si>
  <si>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</si>
  <si>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</si>
  <si>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</si>
  <si>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</si>
  <si>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</si>
  <si>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</si>
  <si>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</si>
  <si>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</si>
  <si>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</si>
  <si>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</si>
  <si>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</si>
  <si>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</si>
  <si>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</si>
  <si>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</si>
  <si>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</si>
  <si>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</si>
  <si>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</si>
  <si>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</si>
  <si>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</si>
  <si>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</si>
  <si>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</si>
  <si>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</si>
  <si>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</si>
  <si>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</si>
  <si>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</si>
  <si>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</si>
  <si>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</si>
  <si>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</si>
  <si>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</si>
  <si>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</si>
  <si>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</si>
  <si>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</si>
  <si>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</si>
  <si>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</si>
  <si>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</si>
  <si>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</si>
  <si>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</si>
  <si>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</si>
  <si>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МАДАРА ЮРЪП АД</t>
  </si>
  <si>
    <t>неконсолидиран</t>
  </si>
  <si>
    <t>Ръководител: Пол Райли</t>
  </si>
  <si>
    <t>Пол Райли</t>
  </si>
  <si>
    <t xml:space="preserve"> Ръководител: ......</t>
  </si>
  <si>
    <t>Съставител: ......</t>
  </si>
  <si>
    <t>Ръководител:  Пол Райли</t>
  </si>
  <si>
    <t xml:space="preserve">Съставител:      </t>
  </si>
  <si>
    <t>Ръководител: …………………..Пол Райли</t>
  </si>
  <si>
    <t>Съставител: Александър Иванов</t>
  </si>
  <si>
    <t>Александър Иванов</t>
  </si>
  <si>
    <t xml:space="preserve">                                    Съставител: Александър Иванов               </t>
  </si>
  <si>
    <t>Съставител: ……………………Александър Иванов</t>
  </si>
  <si>
    <t>01.01.2016 - 31.03.2016</t>
  </si>
  <si>
    <t>Дата на съставяне: 11.04.2016г.</t>
  </si>
  <si>
    <t>11.04.2016г.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</si>
</sst>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dd/mm/yyyy&quot; &quot;&quot;г.&quot;;@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717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90" zoomScaleNormal="90" zoomScalePageLayoutView="0" workbookViewId="0" topLeftCell="A93">
      <selection activeCell="G36" activeCellId="2" sqref="G55 G71 G36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3" t="s">
        <v>855</v>
      </c>
      <c r="F3" s="273" t="s">
        <v>2</v>
      </c>
      <c r="G3" s="226"/>
      <c r="H3" s="593">
        <v>200341288</v>
      </c>
    </row>
    <row r="4" spans="1:8" ht="28.5">
      <c r="A4" s="204" t="s">
        <v>3</v>
      </c>
      <c r="B4" s="581"/>
      <c r="C4" s="581"/>
      <c r="D4" s="582"/>
      <c r="E4" s="574" t="s">
        <v>856</v>
      </c>
      <c r="F4" s="224" t="s">
        <v>4</v>
      </c>
      <c r="G4" s="225"/>
      <c r="H4" s="593" t="s">
        <v>159</v>
      </c>
    </row>
    <row r="5" spans="1:8" ht="15">
      <c r="A5" s="204" t="s">
        <v>5</v>
      </c>
      <c r="B5" s="268"/>
      <c r="C5" s="268"/>
      <c r="D5" s="268"/>
      <c r="E5" s="594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4" t="s">
        <v>16</v>
      </c>
      <c r="B9" s="285"/>
      <c r="C9" s="286"/>
      <c r="D9" s="287"/>
      <c r="E9" s="552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50</v>
      </c>
      <c r="H11" s="206">
        <v>50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50</v>
      </c>
      <c r="H17" s="208">
        <f>H11+H14+H15+H16</f>
        <v>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0</v>
      </c>
      <c r="D19" s="209">
        <f>SUM(D11:D18)</f>
        <v>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-487</v>
      </c>
      <c r="H27" s="208">
        <f>SUM(H28:H30)</f>
        <v>-487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-487</v>
      </c>
      <c r="H29" s="391">
        <v>-487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-2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-489</v>
      </c>
      <c r="H33" s="208">
        <f>H27+H31+H32</f>
        <v>-487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-439</v>
      </c>
      <c r="H36" s="208">
        <f>H25+H17+H33</f>
        <v>-437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3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3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>
        <v>285</v>
      </c>
      <c r="H43" s="206">
        <v>285</v>
      </c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285</v>
      </c>
      <c r="H49" s="208">
        <f>SUM(H43:H48)</f>
        <v>285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0</v>
      </c>
      <c r="D55" s="209">
        <f>D19+D20+D21+D27+D32+D45+D51+D53+D54</f>
        <v>0</v>
      </c>
      <c r="E55" s="293" t="s">
        <v>172</v>
      </c>
      <c r="F55" s="317" t="s">
        <v>173</v>
      </c>
      <c r="G55" s="208">
        <f>G49+G51+G52+G53+G54</f>
        <v>285</v>
      </c>
      <c r="H55" s="208">
        <f>H49+H51+H52+H53+H54</f>
        <v>285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8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156</v>
      </c>
      <c r="H61" s="208">
        <f>SUM(H62:H68)</f>
        <v>156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104</v>
      </c>
      <c r="H62" s="206">
        <v>104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40</v>
      </c>
      <c r="H64" s="206">
        <v>40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12</v>
      </c>
      <c r="H66" s="206">
        <v>12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/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</v>
      </c>
      <c r="H69" s="206">
        <v>2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158</v>
      </c>
      <c r="H71" s="215">
        <f>H59+H60+H61+H69+H70</f>
        <v>158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>
        <v>2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0</v>
      </c>
      <c r="D75" s="209">
        <f>SUM(D67:D74)</f>
        <v>2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158</v>
      </c>
      <c r="H79" s="216">
        <f>H71+H74+H75+H76</f>
        <v>158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/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2</v>
      </c>
      <c r="D88" s="205">
        <v>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2</v>
      </c>
      <c r="D89" s="205">
        <v>2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</v>
      </c>
      <c r="D91" s="209">
        <f>SUM(D87:D90)</f>
        <v>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</v>
      </c>
      <c r="D93" s="209">
        <f>D64+D75+D84+D91+D92</f>
        <v>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268</v>
      </c>
      <c r="B94" s="344" t="s">
        <v>269</v>
      </c>
      <c r="C94" s="218">
        <f>C93+C55</f>
        <v>4</v>
      </c>
      <c r="D94" s="218">
        <f>D93+D55</f>
        <v>6</v>
      </c>
      <c r="E94" s="557" t="s">
        <v>270</v>
      </c>
      <c r="F94" s="345" t="s">
        <v>271</v>
      </c>
      <c r="G94" s="219">
        <f>G36+G39+G55+G79</f>
        <v>4</v>
      </c>
      <c r="H94" s="219">
        <f>H36+H39+H55+H79</f>
        <v>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559" t="s">
        <v>869</v>
      </c>
      <c r="B98" s="539"/>
      <c r="C98" s="596" t="s">
        <v>864</v>
      </c>
      <c r="D98" s="596"/>
      <c r="E98" s="596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6" t="s">
        <v>857</v>
      </c>
      <c r="D100" s="597"/>
      <c r="E100" s="597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B44" sqref="B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МАДАРА ЮРЪП АД</v>
      </c>
      <c r="F2" s="600" t="s">
        <v>2</v>
      </c>
      <c r="G2" s="600"/>
      <c r="H2" s="353">
        <f>'справка №1-БАЛАНС'!H3</f>
        <v>200341288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7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3" t="str">
        <f>'справка №1-БАЛАНС'!E5</f>
        <v>01.01.2016 - 31.03.2016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</v>
      </c>
      <c r="D10" s="79">
        <v>17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</v>
      </c>
      <c r="D12" s="79">
        <v>2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/>
      <c r="D13" s="79"/>
      <c r="E13" s="367" t="s">
        <v>51</v>
      </c>
      <c r="F13" s="368" t="s">
        <v>298</v>
      </c>
      <c r="G13" s="88">
        <f>SUM(G9:G12)</f>
        <v>0</v>
      </c>
      <c r="H13" s="88">
        <f>SUM(H9:H12)</f>
        <v>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/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</v>
      </c>
      <c r="D19" s="82">
        <f>SUM(D9:D15)+D16</f>
        <v>19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</v>
      </c>
      <c r="D28" s="83">
        <f>D26+D19</f>
        <v>19</v>
      </c>
      <c r="E28" s="174" t="s">
        <v>337</v>
      </c>
      <c r="F28" s="370" t="s">
        <v>338</v>
      </c>
      <c r="G28" s="88">
        <f>G13+G15+G24</f>
        <v>0</v>
      </c>
      <c r="H28" s="88">
        <f>H13+H15+H24</f>
        <v>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2</v>
      </c>
      <c r="H30" s="90">
        <f>IF((D28-H28)&gt;0,D28-H28,0)</f>
        <v>19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343</v>
      </c>
      <c r="C31" s="79"/>
      <c r="D31" s="79"/>
      <c r="E31" s="361" t="s">
        <v>851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2</v>
      </c>
      <c r="D33" s="82">
        <f>D28-D31+D32</f>
        <v>19</v>
      </c>
      <c r="E33" s="174" t="s">
        <v>351</v>
      </c>
      <c r="F33" s="370" t="s">
        <v>352</v>
      </c>
      <c r="G33" s="90">
        <f>G32-G31+G28</f>
        <v>0</v>
      </c>
      <c r="H33" s="90">
        <f>H32-H31+H28</f>
        <v>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2</v>
      </c>
      <c r="H34" s="88">
        <f>IF((D33-H33)&gt;0,D33-H33,0)</f>
        <v>19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68">
        <f>+IF((G33-C33-C35)&gt;0,G33-C33-C35,0)</f>
        <v>0</v>
      </c>
      <c r="D39" s="568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2</v>
      </c>
      <c r="H39" s="91">
        <f>IF(H34&gt;0,IF(D35+H34&lt;0,0,D35+H34),IF(D34-D35&lt;0,D35-D34,0))</f>
        <v>19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2</v>
      </c>
      <c r="H41" s="85">
        <f>IF(D39=0,IF(H39-H40&gt;0,H39-H40+D40,0),IF(D39-D40&lt;0,D40-D39+H40,0))</f>
        <v>19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</v>
      </c>
      <c r="D42" s="86">
        <f>D33+D35+D39</f>
        <v>19</v>
      </c>
      <c r="E42" s="177" t="s">
        <v>378</v>
      </c>
      <c r="F42" s="178" t="s">
        <v>379</v>
      </c>
      <c r="G42" s="90">
        <f>G39+G33</f>
        <v>2</v>
      </c>
      <c r="H42" s="90">
        <f>H39+H33</f>
        <v>19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870</v>
      </c>
      <c r="C44" s="532" t="s">
        <v>381</v>
      </c>
      <c r="D44" s="598" t="s">
        <v>865</v>
      </c>
      <c r="E44" s="598"/>
      <c r="F44" s="598"/>
      <c r="G44" s="598"/>
      <c r="H44" s="598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599" t="s">
        <v>858</v>
      </c>
      <c r="E46" s="599"/>
      <c r="F46" s="599"/>
      <c r="G46" s="599"/>
      <c r="H46" s="59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3">
      <selection activeCell="E35" sqref="E3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МАДАРА ЮРЪП АД</v>
      </c>
      <c r="C4" s="397" t="s">
        <v>2</v>
      </c>
      <c r="D4" s="353">
        <f>'справка №1-БАЛАНС'!H3</f>
        <v>200341288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01.01.2016 - 31.03.2016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/>
      <c r="D10" s="92"/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</v>
      </c>
      <c r="D11" s="92">
        <v>-19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/>
      <c r="D13" s="92">
        <v>-2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2</v>
      </c>
      <c r="D14" s="92">
        <f>9-2</f>
        <v>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/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0</v>
      </c>
      <c r="D20" s="93">
        <f>SUM(D10:D19)</f>
        <v>-14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>
        <v>20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20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0</v>
      </c>
      <c r="D43" s="93">
        <f>D42+D32+D20</f>
        <v>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4</v>
      </c>
      <c r="D44" s="184">
        <v>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4</v>
      </c>
      <c r="D45" s="93">
        <f>D44+D43</f>
        <v>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</v>
      </c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2</v>
      </c>
      <c r="D47" s="94">
        <v>2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.75">
      <c r="A49" s="559" t="s">
        <v>869</v>
      </c>
      <c r="B49" s="543"/>
      <c r="C49" s="542"/>
      <c r="D49" s="544"/>
      <c r="E49" s="423"/>
      <c r="F49" s="182"/>
      <c r="G49" s="185"/>
      <c r="H49" s="186"/>
    </row>
    <row r="50" spans="1:8" ht="12">
      <c r="A50" s="545"/>
      <c r="B50" s="543" t="s">
        <v>381</v>
      </c>
      <c r="C50" s="542" t="s">
        <v>865</v>
      </c>
      <c r="D50" s="542"/>
      <c r="G50" s="186"/>
      <c r="H50" s="186"/>
    </row>
    <row r="51" spans="1:8" ht="12">
      <c r="A51" s="545"/>
      <c r="B51" s="545"/>
      <c r="C51" s="542"/>
      <c r="D51" s="542"/>
      <c r="G51" s="186"/>
      <c r="H51" s="186"/>
    </row>
    <row r="52" spans="1:8" ht="12">
      <c r="A52" s="545"/>
      <c r="B52" s="543" t="s">
        <v>779</v>
      </c>
      <c r="C52" s="542" t="s">
        <v>858</v>
      </c>
      <c r="D52" s="542"/>
      <c r="G52" s="186"/>
      <c r="H52" s="186"/>
    </row>
    <row r="53" spans="1:8" ht="12">
      <c r="A53" s="545"/>
      <c r="B53" s="545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autoFilter ref="A8:D47"/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3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1" t="s">
        <v>459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03" t="str">
        <f>'справка №1-БАЛАНС'!E3</f>
        <v>МАДАРА ЮРЪП АД</v>
      </c>
      <c r="D3" s="604"/>
      <c r="E3" s="604"/>
      <c r="F3" s="604"/>
      <c r="G3" s="604"/>
      <c r="H3" s="572"/>
      <c r="I3" s="572"/>
      <c r="J3" s="2"/>
      <c r="K3" s="571" t="s">
        <v>2</v>
      </c>
      <c r="L3" s="571"/>
      <c r="M3" s="590">
        <f>'справка №1-БАЛАНС'!H3</f>
        <v>200341288</v>
      </c>
      <c r="N3" s="3"/>
    </row>
    <row r="4" spans="1:15" s="5" customFormat="1" ht="13.5" customHeight="1">
      <c r="A4" s="6" t="s">
        <v>460</v>
      </c>
      <c r="B4" s="572"/>
      <c r="C4" s="603" t="str">
        <f>'справка №1-БАЛАНС'!E4</f>
        <v>неконсолидиран</v>
      </c>
      <c r="D4" s="603"/>
      <c r="E4" s="605"/>
      <c r="F4" s="603"/>
      <c r="G4" s="603"/>
      <c r="H4" s="533"/>
      <c r="I4" s="533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03" t="str">
        <f>'справка №1-БАЛАНС'!E5</f>
        <v>01.01.2016 - 31.03.2016</v>
      </c>
      <c r="D5" s="604"/>
      <c r="E5" s="604"/>
      <c r="F5" s="604"/>
      <c r="G5" s="604"/>
      <c r="H5" s="572"/>
      <c r="I5" s="572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-487</v>
      </c>
      <c r="K11" s="98"/>
      <c r="L11" s="424">
        <f>SUM(C11:K11)</f>
        <v>-437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-487</v>
      </c>
      <c r="K15" s="99">
        <f t="shared" si="2"/>
        <v>0</v>
      </c>
      <c r="L15" s="424">
        <f t="shared" si="1"/>
        <v>-437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-2</v>
      </c>
      <c r="K16" s="98"/>
      <c r="L16" s="424">
        <f t="shared" si="1"/>
        <v>-2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-489</v>
      </c>
      <c r="K29" s="97">
        <f t="shared" si="6"/>
        <v>0</v>
      </c>
      <c r="L29" s="424">
        <f t="shared" si="1"/>
        <v>-439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50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-489</v>
      </c>
      <c r="K32" s="97">
        <f t="shared" si="7"/>
        <v>0</v>
      </c>
      <c r="L32" s="424">
        <f t="shared" si="1"/>
        <v>-439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.75">
      <c r="A35" s="559" t="s">
        <v>869</v>
      </c>
      <c r="B35" s="37"/>
      <c r="C35" s="24"/>
      <c r="D35" s="602" t="s">
        <v>860</v>
      </c>
      <c r="E35" s="602"/>
      <c r="F35" s="602" t="s">
        <v>865</v>
      </c>
      <c r="G35" s="602"/>
      <c r="H35" s="602"/>
      <c r="I35" s="602"/>
      <c r="J35" s="24" t="s">
        <v>859</v>
      </c>
      <c r="K35" s="24"/>
      <c r="L35" s="602" t="s">
        <v>858</v>
      </c>
      <c r="M35" s="60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3" t="s">
        <v>383</v>
      </c>
      <c r="B2" s="616"/>
      <c r="C2" s="583"/>
      <c r="D2" s="583"/>
      <c r="E2" s="603" t="str">
        <f>'справка №1-БАЛАНС'!E3</f>
        <v>МАДАРА ЮРЪП АД</v>
      </c>
      <c r="F2" s="624"/>
      <c r="G2" s="624"/>
      <c r="H2" s="583"/>
      <c r="I2" s="441"/>
      <c r="J2" s="441"/>
      <c r="K2" s="441"/>
      <c r="L2" s="441"/>
      <c r="M2" s="619" t="s">
        <v>2</v>
      </c>
      <c r="N2" s="615"/>
      <c r="O2" s="615"/>
      <c r="P2" s="620">
        <f>'справка №1-БАЛАНС'!H3</f>
        <v>200341288</v>
      </c>
      <c r="Q2" s="620"/>
      <c r="R2" s="353"/>
    </row>
    <row r="3" spans="1:18" ht="15">
      <c r="A3" s="623" t="s">
        <v>5</v>
      </c>
      <c r="B3" s="616"/>
      <c r="C3" s="584"/>
      <c r="D3" s="584"/>
      <c r="E3" s="603" t="str">
        <f>'справка №1-БАЛАНС'!E5</f>
        <v>01.01.2016 - 31.03.2016</v>
      </c>
      <c r="F3" s="625"/>
      <c r="G3" s="625"/>
      <c r="H3" s="443"/>
      <c r="I3" s="443"/>
      <c r="J3" s="443"/>
      <c r="K3" s="443"/>
      <c r="L3" s="443"/>
      <c r="M3" s="621" t="s">
        <v>4</v>
      </c>
      <c r="N3" s="621"/>
      <c r="O3" s="575"/>
      <c r="P3" s="622" t="str">
        <f>'справка №1-БАЛАНС'!H4</f>
        <v> </v>
      </c>
      <c r="Q3" s="622"/>
      <c r="R3" s="354"/>
    </row>
    <row r="4" spans="1:18" ht="12.75">
      <c r="A4" s="436" t="s">
        <v>522</v>
      </c>
      <c r="B4" s="442"/>
      <c r="C4" s="442"/>
      <c r="D4" s="443"/>
      <c r="E4" s="606"/>
      <c r="F4" s="607"/>
      <c r="G4" s="60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08" t="s">
        <v>463</v>
      </c>
      <c r="B5" s="609"/>
      <c r="C5" s="612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7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7" t="s">
        <v>528</v>
      </c>
      <c r="R5" s="617" t="s">
        <v>529</v>
      </c>
    </row>
    <row r="6" spans="1:18" s="44" customFormat="1" ht="48">
      <c r="A6" s="610"/>
      <c r="B6" s="611"/>
      <c r="C6" s="613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8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8"/>
      <c r="R6" s="618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1" t="s">
        <v>852</v>
      </c>
      <c r="B15" s="466" t="s">
        <v>853</v>
      </c>
      <c r="C15" s="562" t="s">
        <v>854</v>
      </c>
      <c r="D15" s="563"/>
      <c r="E15" s="563"/>
      <c r="F15" s="563"/>
      <c r="G15" s="113">
        <f t="shared" si="2"/>
        <v>0</v>
      </c>
      <c r="H15" s="564"/>
      <c r="I15" s="564"/>
      <c r="J15" s="113">
        <f t="shared" si="3"/>
        <v>0</v>
      </c>
      <c r="K15" s="564"/>
      <c r="L15" s="564"/>
      <c r="M15" s="564"/>
      <c r="N15" s="113">
        <f t="shared" si="4"/>
        <v>0</v>
      </c>
      <c r="O15" s="564"/>
      <c r="P15" s="564"/>
      <c r="Q15" s="113">
        <f t="shared" si="0"/>
        <v>0</v>
      </c>
      <c r="R15" s="113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0</v>
      </c>
      <c r="E17" s="248">
        <f>SUM(E9:E16)</f>
        <v>0</v>
      </c>
      <c r="F17" s="248">
        <f>SUM(F9:F16)</f>
        <v>0</v>
      </c>
      <c r="G17" s="113">
        <f t="shared" si="2"/>
        <v>0</v>
      </c>
      <c r="H17" s="114">
        <f>SUM(H9:H16)</f>
        <v>0</v>
      </c>
      <c r="I17" s="114">
        <f>SUM(I9:I16)</f>
        <v>0</v>
      </c>
      <c r="J17" s="113">
        <f t="shared" si="3"/>
        <v>0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835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849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5"/>
      <c r="E39" s="595"/>
      <c r="F39" s="595"/>
      <c r="G39" s="113">
        <f t="shared" si="2"/>
        <v>0</v>
      </c>
      <c r="H39" s="595"/>
      <c r="I39" s="595"/>
      <c r="J39" s="113">
        <f t="shared" si="3"/>
        <v>0</v>
      </c>
      <c r="K39" s="595"/>
      <c r="L39" s="595"/>
      <c r="M39" s="595"/>
      <c r="N39" s="113">
        <f t="shared" si="4"/>
        <v>0</v>
      </c>
      <c r="O39" s="595"/>
      <c r="P39" s="595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6">
        <f>D17+D18+D19+D25+D38+D39</f>
        <v>0</v>
      </c>
      <c r="E40" s="546">
        <f>E17+E18+E19+E25+E38+E39</f>
        <v>0</v>
      </c>
      <c r="F40" s="546">
        <f aca="true" t="shared" si="13" ref="F40:R40">F17+F18+F19+F25+F38+F39</f>
        <v>0</v>
      </c>
      <c r="G40" s="546">
        <f t="shared" si="13"/>
        <v>0</v>
      </c>
      <c r="H40" s="546">
        <f t="shared" si="13"/>
        <v>0</v>
      </c>
      <c r="I40" s="546">
        <f t="shared" si="13"/>
        <v>0</v>
      </c>
      <c r="J40" s="546">
        <f t="shared" si="13"/>
        <v>0</v>
      </c>
      <c r="K40" s="546">
        <f t="shared" si="13"/>
        <v>0</v>
      </c>
      <c r="L40" s="546">
        <f t="shared" si="13"/>
        <v>0</v>
      </c>
      <c r="M40" s="546">
        <f t="shared" si="13"/>
        <v>0</v>
      </c>
      <c r="N40" s="546">
        <f t="shared" si="13"/>
        <v>0</v>
      </c>
      <c r="O40" s="546">
        <f t="shared" si="13"/>
        <v>0</v>
      </c>
      <c r="P40" s="546">
        <f t="shared" si="13"/>
        <v>0</v>
      </c>
      <c r="Q40" s="546">
        <f t="shared" si="13"/>
        <v>0</v>
      </c>
      <c r="R40" s="546">
        <f t="shared" si="13"/>
        <v>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.75">
      <c r="A44" s="436"/>
      <c r="B44" s="559" t="s">
        <v>869</v>
      </c>
      <c r="C44" s="445"/>
      <c r="D44" s="446"/>
      <c r="E44" s="446"/>
      <c r="F44" s="446"/>
      <c r="G44" s="436"/>
      <c r="H44" s="447" t="s">
        <v>866</v>
      </c>
      <c r="I44" s="447"/>
      <c r="J44" s="447"/>
      <c r="K44" s="614"/>
      <c r="L44" s="614"/>
      <c r="M44" s="614"/>
      <c r="N44" s="614"/>
      <c r="O44" s="615" t="s">
        <v>861</v>
      </c>
      <c r="P44" s="616"/>
      <c r="Q44" s="616"/>
      <c r="R44" s="61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6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9" t="s">
        <v>607</v>
      </c>
      <c r="B1" s="629"/>
      <c r="C1" s="629"/>
      <c r="D1" s="629"/>
      <c r="E1" s="629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0" t="str">
        <f>"Име на отчитащото се предприятие:"&amp;"           "&amp;'справка №1-БАЛАНС'!E3</f>
        <v>Име на отчитащото се предприятие:           МАДАРА ЮРЪП АД</v>
      </c>
      <c r="B3" s="630"/>
      <c r="C3" s="353" t="s">
        <v>2</v>
      </c>
      <c r="E3" s="353">
        <f>'справка №1-БАЛАНС'!H3</f>
        <v>200341288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1" t="str">
        <f>"Отчетен период:"&amp;"           "&amp;'справка №1-БАЛАНС'!E5</f>
        <v>Отчетен период:           01.01.2016 - 31.03.2016</v>
      </c>
      <c r="B4" s="631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0</v>
      </c>
      <c r="D44" s="148">
        <f>D43+D21+D19+D9</f>
        <v>0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285</v>
      </c>
      <c r="D52" s="148">
        <f>SUM(D53:D55)</f>
        <v>0</v>
      </c>
      <c r="E52" s="165">
        <f>C52-D52</f>
        <v>285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285</v>
      </c>
      <c r="D53" s="153"/>
      <c r="E53" s="165">
        <f>C53-D53</f>
        <v>285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285</v>
      </c>
      <c r="D66" s="148">
        <f>D52+D56+D61+D62+D63+D64</f>
        <v>0</v>
      </c>
      <c r="E66" s="165">
        <f t="shared" si="1"/>
        <v>285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104</v>
      </c>
      <c r="D71" s="150">
        <f>SUM(D72:D74)</f>
        <v>104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104</v>
      </c>
      <c r="D74" s="153">
        <v>104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52</v>
      </c>
      <c r="D85" s="149">
        <f>SUM(D86:D90)+D94</f>
        <v>52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40</v>
      </c>
      <c r="D87" s="153">
        <v>40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12</v>
      </c>
      <c r="D89" s="153">
        <v>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0</v>
      </c>
      <c r="D90" s="148">
        <f>SUM(D91:D93)</f>
        <v>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</v>
      </c>
      <c r="D95" s="153">
        <v>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158</v>
      </c>
      <c r="D96" s="149">
        <f>D85+D80+D75+D71+D95</f>
        <v>158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443</v>
      </c>
      <c r="D97" s="149">
        <f>D96+D68+D66</f>
        <v>158</v>
      </c>
      <c r="E97" s="149">
        <f>E96+E68+E66</f>
        <v>285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8" t="s">
        <v>778</v>
      </c>
      <c r="B107" s="628"/>
      <c r="C107" s="628"/>
      <c r="D107" s="628"/>
      <c r="E107" s="628"/>
      <c r="F107" s="628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7" t="s">
        <v>869</v>
      </c>
      <c r="B109" s="627"/>
      <c r="C109" s="627" t="s">
        <v>864</v>
      </c>
      <c r="D109" s="627"/>
      <c r="E109" s="627"/>
      <c r="F109" s="627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6" t="s">
        <v>857</v>
      </c>
      <c r="D111" s="626"/>
      <c r="E111" s="626"/>
      <c r="F111" s="62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6"/>
      <c r="C4" s="603" t="str">
        <f>'справка №1-БАЛАНС'!E3</f>
        <v>МАДАРА ЮРЪП АД</v>
      </c>
      <c r="D4" s="625"/>
      <c r="E4" s="625"/>
      <c r="F4" s="576"/>
      <c r="G4" s="578" t="s">
        <v>2</v>
      </c>
      <c r="H4" s="578"/>
      <c r="I4" s="587">
        <f>'справка №1-БАЛАНС'!H3</f>
        <v>200341288</v>
      </c>
    </row>
    <row r="5" spans="1:9" ht="15">
      <c r="A5" s="522" t="s">
        <v>5</v>
      </c>
      <c r="B5" s="577"/>
      <c r="C5" s="603" t="str">
        <f>'справка №1-БАЛАНС'!E5</f>
        <v>01.01.2016 - 31.03.2016</v>
      </c>
      <c r="D5" s="634"/>
      <c r="E5" s="634"/>
      <c r="F5" s="577"/>
      <c r="G5" s="354" t="s">
        <v>4</v>
      </c>
      <c r="H5" s="579"/>
      <c r="I5" s="586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7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59" t="s">
        <v>869</v>
      </c>
      <c r="B30" s="633"/>
      <c r="C30" s="633"/>
      <c r="D30" s="566" t="s">
        <v>862</v>
      </c>
      <c r="E30" s="632" t="s">
        <v>865</v>
      </c>
      <c r="F30" s="632"/>
      <c r="G30" s="632"/>
      <c r="H30" s="519" t="s">
        <v>779</v>
      </c>
      <c r="I30" s="632" t="s">
        <v>858</v>
      </c>
      <c r="J30" s="632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817</v>
      </c>
      <c r="B2" s="199"/>
      <c r="C2" s="199"/>
      <c r="D2" s="199"/>
      <c r="E2" s="199"/>
      <c r="F2" s="199"/>
    </row>
    <row r="3" spans="1:6" ht="12.75" customHeight="1">
      <c r="A3" s="199" t="s">
        <v>818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3" t="str">
        <f>'справка №1-БАЛАНС'!E3</f>
        <v>МАДАРА ЮРЪП АД</v>
      </c>
      <c r="C5" s="624"/>
      <c r="D5" s="585"/>
      <c r="E5" s="353" t="s">
        <v>2</v>
      </c>
      <c r="F5" s="588">
        <f>'справка №1-БАЛАНС'!H3</f>
        <v>200341288</v>
      </c>
    </row>
    <row r="6" spans="1:13" ht="15" customHeight="1">
      <c r="A6" s="54" t="s">
        <v>819</v>
      </c>
      <c r="B6" s="603" t="str">
        <f>'справка №1-БАЛАНС'!E5</f>
        <v>01.01.2016 - 31.03.2016</v>
      </c>
      <c r="C6" s="634"/>
      <c r="D6" s="55"/>
      <c r="E6" s="354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6"/>
      <c r="C7" s="636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8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825</v>
      </c>
      <c r="B10" s="65"/>
      <c r="C10" s="536"/>
      <c r="D10" s="536"/>
      <c r="E10" s="536"/>
      <c r="F10" s="536"/>
    </row>
    <row r="11" spans="1:6" ht="18" customHeight="1">
      <c r="A11" s="66" t="s">
        <v>826</v>
      </c>
      <c r="B11" s="67"/>
      <c r="C11" s="536"/>
      <c r="D11" s="536"/>
      <c r="E11" s="536"/>
      <c r="F11" s="536"/>
    </row>
    <row r="12" spans="1:6" ht="14.25" customHeight="1">
      <c r="A12" s="66" t="s">
        <v>827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828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548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551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563</v>
      </c>
      <c r="B27" s="69" t="s">
        <v>829</v>
      </c>
      <c r="C27" s="536">
        <f>SUM(C12:C26)</f>
        <v>0</v>
      </c>
      <c r="D27" s="536"/>
      <c r="E27" s="536">
        <f>SUM(E12:E26)</f>
        <v>0</v>
      </c>
      <c r="F27" s="550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830</v>
      </c>
      <c r="B28" s="70"/>
      <c r="C28" s="536"/>
      <c r="D28" s="536"/>
      <c r="E28" s="536"/>
      <c r="F28" s="550"/>
    </row>
    <row r="29" spans="1:6" ht="12.75">
      <c r="A29" s="66" t="s">
        <v>542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545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548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551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580</v>
      </c>
      <c r="B44" s="69" t="s">
        <v>831</v>
      </c>
      <c r="C44" s="536">
        <f>SUM(C29:C43)</f>
        <v>0</v>
      </c>
      <c r="D44" s="536"/>
      <c r="E44" s="536">
        <f>SUM(E29:E43)</f>
        <v>0</v>
      </c>
      <c r="F44" s="550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832</v>
      </c>
      <c r="B45" s="70"/>
      <c r="C45" s="536"/>
      <c r="D45" s="536"/>
      <c r="E45" s="536"/>
      <c r="F45" s="550"/>
    </row>
    <row r="46" spans="1:6" ht="12.75">
      <c r="A46" s="66" t="s">
        <v>542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545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548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551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599</v>
      </c>
      <c r="B61" s="69" t="s">
        <v>833</v>
      </c>
      <c r="C61" s="536">
        <f>SUM(C46:C60)</f>
        <v>0</v>
      </c>
      <c r="D61" s="536"/>
      <c r="E61" s="536">
        <f>SUM(E46:E60)</f>
        <v>0</v>
      </c>
      <c r="F61" s="550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834</v>
      </c>
      <c r="B62" s="70"/>
      <c r="C62" s="536"/>
      <c r="D62" s="536"/>
      <c r="E62" s="536"/>
      <c r="F62" s="550"/>
    </row>
    <row r="63" spans="1:6" ht="12.75">
      <c r="A63" s="66" t="s">
        <v>542</v>
      </c>
      <c r="B63" s="70"/>
      <c r="C63" s="549"/>
      <c r="D63" s="549"/>
      <c r="E63" s="549"/>
      <c r="F63" s="551">
        <f>C63-E63</f>
        <v>0</v>
      </c>
    </row>
    <row r="64" spans="1:6" ht="12.75">
      <c r="A64" s="66" t="s">
        <v>545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548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551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835</v>
      </c>
      <c r="B78" s="69" t="s">
        <v>836</v>
      </c>
      <c r="C78" s="536">
        <f>SUM(C63:C77)</f>
        <v>0</v>
      </c>
      <c r="D78" s="536"/>
      <c r="E78" s="536">
        <f>SUM(E63:E77)</f>
        <v>0</v>
      </c>
      <c r="F78" s="550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837</v>
      </c>
      <c r="B79" s="69" t="s">
        <v>838</v>
      </c>
      <c r="C79" s="536">
        <f>C78+C61+C44+C27</f>
        <v>0</v>
      </c>
      <c r="D79" s="536"/>
      <c r="E79" s="536">
        <f>E78+E61+E44+E27</f>
        <v>0</v>
      </c>
      <c r="F79" s="550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839</v>
      </c>
      <c r="B80" s="69"/>
      <c r="C80" s="536"/>
      <c r="D80" s="536"/>
      <c r="E80" s="536"/>
      <c r="F80" s="550"/>
    </row>
    <row r="81" spans="1:6" ht="14.25" customHeight="1">
      <c r="A81" s="66" t="s">
        <v>826</v>
      </c>
      <c r="B81" s="70"/>
      <c r="C81" s="536"/>
      <c r="D81" s="536"/>
      <c r="E81" s="536"/>
      <c r="F81" s="550"/>
    </row>
    <row r="82" spans="1:6" ht="12.75">
      <c r="A82" s="66" t="s">
        <v>827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828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548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551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563</v>
      </c>
      <c r="B97" s="69" t="s">
        <v>840</v>
      </c>
      <c r="C97" s="536">
        <f>SUM(C82:C96)</f>
        <v>0</v>
      </c>
      <c r="D97" s="536"/>
      <c r="E97" s="536">
        <f>SUM(E82:E96)</f>
        <v>0</v>
      </c>
      <c r="F97" s="550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830</v>
      </c>
      <c r="B98" s="70"/>
      <c r="C98" s="536"/>
      <c r="D98" s="536"/>
      <c r="E98" s="536"/>
      <c r="F98" s="550"/>
    </row>
    <row r="99" spans="1:6" ht="12.75">
      <c r="A99" s="66" t="s">
        <v>542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545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548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551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580</v>
      </c>
      <c r="B114" s="69" t="s">
        <v>841</v>
      </c>
      <c r="C114" s="536">
        <f>SUM(C99:C113)</f>
        <v>0</v>
      </c>
      <c r="D114" s="536"/>
      <c r="E114" s="536">
        <f>SUM(E99:E113)</f>
        <v>0</v>
      </c>
      <c r="F114" s="550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832</v>
      </c>
      <c r="B115" s="70"/>
      <c r="C115" s="536"/>
      <c r="D115" s="536"/>
      <c r="E115" s="536"/>
      <c r="F115" s="550"/>
    </row>
    <row r="116" spans="1:6" ht="12.75">
      <c r="A116" s="66" t="s">
        <v>542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545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548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551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599</v>
      </c>
      <c r="B131" s="69" t="s">
        <v>842</v>
      </c>
      <c r="C131" s="536">
        <f>SUM(C116:C130)</f>
        <v>0</v>
      </c>
      <c r="D131" s="536"/>
      <c r="E131" s="536">
        <f>SUM(E116:E130)</f>
        <v>0</v>
      </c>
      <c r="F131" s="550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834</v>
      </c>
      <c r="B132" s="70"/>
      <c r="C132" s="536"/>
      <c r="D132" s="536"/>
      <c r="E132" s="536"/>
      <c r="F132" s="550"/>
    </row>
    <row r="133" spans="1:6" ht="12.75">
      <c r="A133" s="66" t="s">
        <v>542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545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548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551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835</v>
      </c>
      <c r="B148" s="69" t="s">
        <v>843</v>
      </c>
      <c r="C148" s="536">
        <f>SUM(C133:C147)</f>
        <v>0</v>
      </c>
      <c r="D148" s="536"/>
      <c r="E148" s="536">
        <f>SUM(E133:E147)</f>
        <v>0</v>
      </c>
      <c r="F148" s="550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844</v>
      </c>
      <c r="B149" s="69" t="s">
        <v>845</v>
      </c>
      <c r="C149" s="536">
        <f>C148+C131+C114+C97</f>
        <v>0</v>
      </c>
      <c r="D149" s="536"/>
      <c r="E149" s="536">
        <f>E148+E131+E114+E97</f>
        <v>0</v>
      </c>
      <c r="F149" s="550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869</v>
      </c>
      <c r="B151" s="560"/>
      <c r="C151" s="635" t="s">
        <v>867</v>
      </c>
      <c r="D151" s="635"/>
      <c r="E151" s="635"/>
      <c r="F151" s="635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5" t="s">
        <v>863</v>
      </c>
      <c r="D153" s="635"/>
      <c r="E153" s="635"/>
      <c r="F153" s="635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Alex_CFO</cp:lastModifiedBy>
  <cp:lastPrinted>2004-04-29T08:37:36Z</cp:lastPrinted>
  <dcterms:created xsi:type="dcterms:W3CDTF">2000-06-29T12:02:40Z</dcterms:created>
  <dcterms:modified xsi:type="dcterms:W3CDTF">2016-04-30T06:51:37Z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