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5'!$A$1:$F$156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<sst xmlns="http://schemas.openxmlformats.org/spreadsheetml/2006/main" count="4292" uniqueCount="996">
  <si>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</si>
  <si>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</si>
  <si>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</si>
  <si>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</si>
  <si>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</si>
  <si>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</si>
  <si>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</si>
  <si>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</si>
  <si>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</si>
  <si>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</si>
  <si>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</si>
  <si>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</si>
  <si>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</si>
  <si>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</si>
  <si>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</si>
  <si>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</si>
  <si>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</si>
  <si>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</si>
  <si>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</si>
  <si>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</si>
  <si>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</si>
  <si>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</si>
  <si>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</si>
  <si>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</si>
  <si>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</si>
  <si>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</si>
  <si>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</si>
  <si>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</si>
  <si>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</si>
  <si>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</si>
  <si>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</si>
  <si>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</si>
  <si>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</si>
  <si>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</si>
  <si>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</si>
  <si>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</si>
  <si>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</si>
  <si>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</si>
  <si>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</si>
  <si>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</si>
  <si>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</si>
  <si>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</si>
  <si>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</si>
  <si>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</si>
  <si>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</si>
  <si>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</si>
  <si>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</si>
  <si>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</si>
  <si>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</si>
  <si>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</si>
  <si>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</si>
  <si>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</si>
  <si>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</si>
  <si>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</si>
  <si>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</si>
  <si>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</si>
  <si>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</si>
  <si>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</si>
  <si>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</si>
  <si>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</si>
  <si>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</si>
  <si>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</si>
  <si>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</si>
  <si>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</si>
  <si>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</si>
  <si>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</si>
  <si>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</si>
  <si>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</si>
  <si>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</si>
  <si>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</si>
  <si>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</si>
  <si>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</si>
  <si>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</si>
  <si>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</si>
  <si>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</si>
  <si>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</si>
  <si>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</si>
  <si>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</si>
  <si>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</si>
  <si>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</si>
  <si>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</si>
  <si>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</si>
  <si>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</si>
  <si>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</si>
  <si>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</si>
  <si>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</si>
  <si>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</si>
  <si>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</si>
  <si>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</si>
  <si>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</si>
  <si>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</si>
  <si>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</si>
  <si>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</si>
  <si>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</si>
  <si>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</si>
  <si>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</si>
  <si>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</si>
  <si>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</si>
  <si>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</si>
  <si>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</si>
  <si>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</si>
  <si>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</si>
  <si>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</si>
  <si>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</si>
  <si>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</si>
  <si>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</si>
  <si>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</si>
  <si>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</si>
  <si>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</si>
  <si>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</si>
  <si>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</si>
  <si>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</si>
  <si>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</si>
  <si>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</si>
  <si>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</si>
  <si>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</si>
  <si>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</si>
  <si>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</si>
  <si>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</si>
  <si>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</si>
  <si>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</si>
  <si>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</si>
  <si>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</si>
  <si>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</si>
  <si>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</si>
  <si>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</si>
  <si>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</si>
  <si>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</si>
  <si>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</si>
  <si>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</si>
  <si>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</si>
  <si>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</si>
  <si>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</si>
  <si>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</si>
  <si>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</si>
  <si>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</si>
  <si>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</si>
  <si>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</si>
  <si>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</si>
  <si>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</si>
  <si>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</si>
  <si>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</si>
  <si>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</si>
  <si>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</si>
  <si>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</si>
  <si>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</si>
  <si>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</si>
  <si>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</si>
  <si>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</si>
  <si>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</si>
  <si>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</si>
  <si>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</si>
  <si>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</si>
  <si>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</si>
  <si>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</si>
  <si>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</si>
  <si>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</si>
  <si>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</si>
  <si>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</si>
  <si>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</si>
  <si>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</si>
  <si>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</si>
  <si>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</si>
  <si>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</si>
  <si>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</si>
  <si>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</si>
  <si>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</si>
  <si>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</si>
  <si>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</si>
  <si>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</si>
  <si>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</si>
  <si>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</si>
  <si>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</si>
  <si>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</si>
  <si>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</si>
  <si>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</si>
  <si>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</si>
  <si>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</si>
  <si>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</si>
  <si>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</si>
  <si>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</si>
  <si>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</si>
  <si>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</si>
  <si>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</si>
  <si>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</si>
  <si>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</si>
  <si>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</si>
  <si>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</si>
  <si>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</si>
  <si>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</si>
  <si>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</si>
  <si>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</si>
  <si>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</si>
  <si>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</si>
  <si>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</si>
  <si>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</si>
  <si>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</si>
  <si>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</si>
  <si>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</si>
  <si>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</si>
  <si>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</si>
  <si>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</si>
  <si>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</si>
  <si>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</si>
  <si>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</si>
  <si>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</si>
  <si>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</si>
  <si>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</si>
  <si>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</si>
  <si>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</si>
  <si>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</si>
  <si>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</si>
  <si>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</si>
  <si>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</si>
  <si>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</si>
  <si>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</si>
  <si>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</si>
  <si>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</si>
  <si>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</si>
  <si>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</si>
  <si>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</si>
  <si>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</si>
  <si>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</si>
  <si>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</si>
  <si>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</si>
  <si>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</si>
  <si>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</si>
  <si>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</si>
  <si>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</si>
  <si>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</si>
  <si>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</si>
  <si>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</si>
  <si>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</si>
  <si>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</si>
  <si>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</si>
  <si>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</si>
  <si>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</si>
  <si>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</si>
  <si>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</si>
  <si>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</si>
  <si>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</si>
  <si>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</si>
  <si>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</si>
  <si>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</si>
  <si>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</si>
  <si>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</si>
  <si>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</si>
  <si>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</si>
  <si>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</si>
  <si>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</si>
  <si>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</si>
  <si>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</si>
  <si>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</si>
  <si>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</si>
  <si>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</si>
  <si>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</si>
  <si>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</si>
  <si>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</si>
  <si>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</si>
  <si>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</si>
  <si>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</si>
  <si>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</si>
  <si>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</si>
  <si>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</si>
  <si>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</si>
  <si>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</si>
  <si>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</si>
  <si>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</si>
  <si>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</si>
  <si>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</si>
  <si>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</si>
  <si>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</si>
  <si>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</si>
  <si>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</si>
  <si>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</si>
  <si>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</si>
  <si>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</si>
  <si>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</si>
  <si>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</si>
  <si>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</si>
  <si>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</si>
  <si>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</si>
  <si>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</si>
  <si>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</si>
  <si>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</si>
  <si>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</si>
  <si>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</si>
  <si>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</si>
  <si>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</si>
  <si>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</si>
  <si>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</si>
  <si>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</si>
  <si>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</si>
  <si>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</si>
  <si>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</si>
  <si>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</si>
  <si>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</si>
  <si>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</si>
  <si>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</si>
  <si>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</si>
  <si>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</si>
  <si>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</si>
  <si>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</si>
  <si>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</si>
  <si>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</si>
  <si>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</si>
  <si>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</si>
  <si>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</si>
  <si>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</si>
  <si>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</si>
  <si>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</si>
  <si>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</si>
  <si>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</si>
  <si>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</si>
  <si>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</si>
  <si>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</si>
  <si>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</si>
  <si>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</si>
  <si>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</si>
  <si>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</si>
  <si>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</si>
  <si>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</si>
  <si>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</si>
  <si>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</si>
  <si>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</si>
  <si>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</si>
  <si>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</si>
  <si>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</si>
  <si>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</si>
  <si>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</si>
  <si>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</si>
  <si>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</si>
  <si>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</si>
  <si>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</si>
  <si>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</si>
  <si>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</si>
  <si>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</si>
  <si>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</si>
  <si>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</si>
  <si>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</si>
  <si>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</si>
  <si>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</si>
  <si>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</si>
  <si>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</si>
  <si>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</si>
  <si>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</si>
  <si>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</si>
  <si>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</si>
  <si>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</si>
  <si>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</si>
  <si>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</si>
  <si>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</si>
  <si>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</si>
  <si>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</si>
  <si>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</si>
  <si>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</si>
  <si>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</si>
  <si>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</si>
  <si>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</si>
  <si>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</si>
  <si>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</si>
  <si>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</si>
  <si>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</si>
  <si>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</si>
  <si>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</si>
  <si>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</si>
  <si>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</si>
  <si>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</si>
  <si>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</si>
  <si>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</si>
  <si>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</si>
  <si>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</si>
  <si>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</si>
  <si>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</si>
  <si>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</si>
  <si>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</si>
  <si>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</si>
  <si>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</si>
  <si>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</si>
  <si>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</si>
  <si>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</si>
  <si>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</si>
  <si>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</si>
  <si>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</si>
  <si>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</si>
  <si>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</si>
  <si>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</si>
  <si>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</si>
  <si>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</si>
  <si>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</si>
  <si>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</si>
  <si>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</si>
  <si>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</si>
  <si>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</si>
  <si>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</si>
  <si>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</si>
  <si>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</si>
  <si>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</si>
  <si>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</si>
  <si>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</si>
  <si>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</si>
  <si>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</si>
  <si>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</si>
  <si>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</si>
  <si>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</si>
  <si>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</si>
  <si>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</si>
  <si>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</si>
  <si>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</si>
  <si>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</si>
  <si>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</si>
  <si>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</si>
  <si>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</si>
  <si>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</si>
  <si>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</si>
  <si>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</si>
  <si>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</si>
  <si>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</si>
  <si>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</si>
  <si>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</si>
  <si>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</si>
  <si>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</si>
  <si>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</si>
  <si>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</si>
  <si>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</si>
  <si>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</si>
  <si>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</si>
  <si>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</si>
  <si>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</si>
  <si>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</si>
  <si>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</si>
  <si>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</si>
  <si>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</si>
  <si>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</si>
  <si>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</si>
  <si>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</si>
  <si>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</si>
  <si>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</si>
  <si>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</si>
  <si>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</si>
  <si>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</si>
  <si>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</si>
  <si>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</si>
  <si>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</si>
  <si>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</si>
  <si>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</si>
  <si>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</si>
  <si>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</si>
  <si>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</si>
  <si>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</si>
  <si>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</si>
  <si>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</si>
  <si>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</si>
  <si>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</si>
  <si>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</si>
  <si>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</si>
  <si>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</si>
  <si>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</si>
  <si>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</si>
  <si>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</si>
  <si>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</si>
  <si>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</si>
  <si>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</si>
  <si>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</si>
  <si>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</si>
  <si>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</si>
  <si>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</si>
  <si>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</si>
  <si>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</si>
  <si>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</si>
  <si>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</si>
  <si>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</si>
  <si>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</si>
  <si>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</si>
  <si>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</si>
  <si>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</si>
  <si>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</si>
  <si>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</si>
  <si>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</si>
  <si>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</si>
  <si>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</si>
  <si>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</si>
  <si>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</si>
  <si>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</si>
  <si>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</si>
  <si>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</si>
  <si>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</si>
  <si>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</si>
  <si>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</si>
  <si>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</si>
  <si>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</si>
  <si>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</si>
  <si>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</si>
  <si>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</si>
  <si>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</si>
  <si>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</si>
  <si>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</si>
  <si>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</si>
  <si>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</si>
  <si>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</si>
  <si>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</si>
  <si>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</si>
  <si>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</si>
  <si>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</si>
  <si>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</si>
  <si>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</si>
  <si>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</si>
  <si>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</si>
  <si>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</si>
  <si>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</si>
  <si>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</si>
  <si>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</si>
  <si>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</si>
  <si>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</si>
  <si>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</si>
  <si>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</si>
  <si>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</si>
  <si>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</si>
  <si>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</si>
  <si>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</si>
  <si>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</si>
  <si>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</si>
  <si>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</si>
  <si>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</si>
  <si>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</si>
  <si>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</si>
  <si>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</si>
  <si>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</si>
  <si>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</si>
  <si>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</si>
  <si>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</si>
  <si>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</si>
  <si>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</si>
  <si>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</si>
  <si>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</si>
  <si>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</si>
  <si>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</si>
  <si>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</si>
  <si>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</si>
  <si>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</si>
  <si>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</si>
  <si>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</si>
  <si>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</si>
  <si>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</si>
  <si>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</si>
  <si>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</si>
  <si>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</si>
  <si>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</si>
  <si>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</si>
  <si>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</si>
  <si>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</si>
  <si>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</si>
  <si>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</si>
  <si>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</si>
  <si>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</si>
  <si>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</si>
  <si>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</si>
  <si>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</si>
  <si>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</si>
  <si>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</si>
  <si>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</si>
  <si>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</si>
  <si>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</si>
  <si>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</si>
  <si>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</si>
  <si>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</si>
  <si>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</si>
  <si>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</si>
  <si>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</si>
  <si>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</si>
  <si>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</si>
  <si>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</si>
  <si>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</si>
  <si>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</si>
  <si>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</si>
  <si>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</si>
  <si>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</si>
  <si>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</si>
  <si>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</si>
  <si>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</si>
  <si>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</si>
  <si>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</si>
  <si>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</si>
  <si>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</si>
  <si>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</si>
  <si>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</si>
  <si>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</si>
  <si>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</si>
  <si>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</si>
  <si>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</si>
  <si>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</si>
  <si>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</si>
  <si>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</si>
  <si>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</si>
  <si>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</si>
  <si>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</si>
  <si>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</si>
  <si>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</si>
  <si>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</si>
  <si>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</si>
  <si>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</si>
  <si>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</si>
  <si>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</si>
  <si>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</si>
  <si>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</si>
  <si>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</si>
  <si>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</si>
  <si>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</si>
  <si>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</si>
  <si>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</si>
  <si>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</si>
  <si>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</si>
  <si>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</si>
  <si>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</si>
  <si>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</si>
  <si>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</si>
  <si>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</si>
  <si>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</si>
  <si>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</si>
  <si>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</si>
  <si>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</si>
  <si>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</si>
  <si>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</si>
  <si>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</si>
  <si>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</si>
  <si>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</si>
  <si>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</si>
  <si>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</si>
  <si>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</si>
  <si>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</si>
  <si>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</si>
  <si>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</si>
  <si>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</si>
  <si>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</si>
  <si>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</si>
  <si>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</si>
  <si>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</si>
  <si>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</si>
  <si>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</si>
  <si>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</si>
  <si>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</si>
  <si>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</si>
  <si>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</si>
  <si>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</si>
  <si>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</si>
  <si>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</si>
  <si>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</si>
  <si>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</si>
  <si>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</si>
  <si>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</si>
  <si>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</si>
  <si>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</si>
  <si>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</si>
  <si>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</si>
  <si>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</si>
  <si>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</si>
  <si>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</si>
  <si>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</si>
  <si>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</si>
  <si>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</si>
  <si>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</si>
  <si>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</si>
  <si>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</si>
  <si>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</si>
  <si>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</si>
  <si>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</si>
  <si>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</si>
  <si>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</si>
  <si>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</si>
  <si>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</si>
  <si>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</si>
  <si>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</si>
  <si>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</si>
  <si>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</si>
  <si>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</si>
  <si>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</si>
  <si>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</si>
  <si>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</si>
  <si>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</si>
  <si>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</si>
  <si>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</si>
  <si>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</si>
  <si>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</si>
  <si>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</si>
  <si>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</si>
  <si>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</si>
  <si>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</si>
  <si>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</si>
  <si>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</si>
  <si>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</si>
  <si>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</si>
  <si>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</si>
  <si>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</si>
  <si>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</si>
  <si>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</si>
  <si>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</si>
  <si>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</si>
  <si>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</si>
  <si>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</si>
  <si>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</si>
  <si>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</si>
  <si>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</si>
  <si>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</si>
  <si>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</si>
  <si>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</si>
  <si>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</si>
  <si>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</si>
  <si>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</si>
  <si>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</si>
  <si>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</si>
  <si>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</si>
  <si>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</si>
  <si>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</si>
  <si>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</si>
  <si>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</si>
  <si>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</si>
  <si>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</si>
  <si>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</si>
  <si>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</si>
  <si>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</si>
  <si>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</si>
  <si>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</si>
  <si>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</si>
  <si>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</si>
  <si>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</si>
  <si>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</si>
  <si>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</si>
  <si>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</si>
  <si>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</si>
  <si>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</si>
  <si>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</si>
  <si>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</si>
  <si>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</si>
  <si>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</si>
  <si>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</si>
  <si>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</si>
  <si>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</si>
  <si>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</si>
  <si>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</si>
  <si>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</si>
  <si>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</si>
  <si>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</si>
  <si>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</si>
  <si>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</si>
  <si>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</si>
  <si>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</si>
  <si>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</si>
  <si>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</si>
  <si>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</si>
  <si>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</si>
  <si>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</si>
  <si>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</si>
  <si>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</si>
  <si>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</si>
  <si>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</si>
  <si>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</si>
  <si>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</si>
  <si>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</si>
  <si>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</si>
  <si>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</si>
  <si>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</si>
  <si>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</si>
  <si>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</si>
  <si>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</si>
  <si>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</si>
  <si>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</si>
  <si>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</si>
  <si>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</si>
  <si>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</si>
  <si>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</si>
  <si>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</si>
  <si>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</si>
  <si>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</si>
  <si>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</si>
  <si>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</si>
  <si>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</si>
  <si>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</si>
  <si>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</si>
  <si>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</si>
  <si>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</si>
  <si>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</si>
  <si>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</si>
  <si>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</si>
  <si>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</si>
  <si>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</si>
  <si>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</si>
  <si>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</si>
  <si>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</si>
  <si>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</si>
  <si>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</si>
  <si>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</si>
  <si>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</si>
  <si>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</si>
  <si>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</si>
  <si>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</si>
  <si>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</si>
  <si>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</si>
  <si>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</si>
  <si>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</si>
  <si>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</si>
  <si>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</si>
  <si>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</si>
  <si>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</si>
  <si>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</si>
  <si>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</si>
  <si>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</si>
  <si>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</si>
  <si>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</si>
  <si>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</si>
  <si>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</si>
  <si>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</si>
  <si>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</si>
  <si>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</si>
  <si>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</si>
  <si>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</si>
  <si>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</si>
  <si>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</si>
  <si>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</si>
  <si>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</si>
  <si>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</si>
  <si>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</si>
  <si>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</si>
  <si>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</si>
  <si>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</si>
  <si>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</si>
  <si>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</si>
  <si>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</si>
  <si>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</si>
  <si>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</si>
  <si>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</si>
  <si>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</si>
  <si>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</si>
  <si>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</si>
  <si>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</si>
  <si>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</si>
  <si>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</si>
  <si>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</si>
  <si>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</si>
  <si>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</si>
  <si>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</si>
  <si>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</si>
  <si>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</si>
  <si>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</si>
  <si>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</si>
  <si>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</si>
  <si>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</si>
  <si>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</si>
  <si>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</si>
  <si>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</si>
  <si>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</si>
  <si>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</si>
  <si>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</si>
  <si>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</si>
  <si>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</si>
  <si>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</si>
  <si>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</si>
  <si>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</si>
  <si>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</si>
  <si>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</si>
  <si>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</si>
  <si>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</si>
  <si>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</si>
  <si>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</si>
  <si>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</si>
  <si>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</si>
  <si>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</si>
  <si>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</si>
  <si>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</si>
  <si>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</si>
  <si>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</si>
  <si>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</si>
  <si>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</si>
  <si>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</si>
  <si>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</si>
  <si>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</si>
  <si>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</si>
  <si>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</si>
  <si>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</si>
  <si>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</si>
  <si>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</si>
  <si>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</si>
  <si>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</si>
  <si>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</si>
  <si>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</si>
  <si>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</si>
  <si>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</si>
  <si>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</si>
  <si>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</si>
  <si>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</si>
  <si>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</si>
  <si>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</si>
  <si>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</si>
  <si>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</si>
  <si>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</si>
  <si>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</si>
  <si>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</si>
  <si>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</si>
  <si>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</si>
  <si>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</si>
  <si>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</si>
  <si>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</si>
  <si>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</si>
  <si>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</si>
  <si>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</si>
  <si>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</si>
  <si>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</si>
  <si>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</si>
  <si>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</si>
  <si>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</si>
  <si>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</si>
  <si>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</si>
  <si>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</si>
  <si>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</si>
  <si>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</si>
  <si>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</si>
  <si>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</si>
  <si>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</si>
  <si>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</si>
  <si>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</si>
  <si>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</si>
  <si>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</si>
  <si>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</si>
  <si>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</si>
  <si>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</si>
  <si>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</si>
  <si>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</si>
  <si>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</si>
  <si>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</si>
  <si>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</si>
  <si>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</si>
  <si>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</si>
  <si>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</si>
  <si>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</si>
  <si>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</si>
  <si>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</si>
  <si>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</si>
  <si>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</si>
  <si>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</si>
  <si>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</si>
  <si>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</si>
  <si>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</si>
  <si>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</si>
  <si>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</si>
  <si>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</si>
  <si>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</si>
  <si>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</si>
  <si>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</si>
  <si>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</si>
  <si>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</si>
  <si>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</si>
  <si>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</si>
  <si>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</si>
  <si>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</si>
  <si>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</si>
  <si>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</si>
  <si>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</si>
  <si>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</si>
  <si>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</si>
  <si>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</si>
  <si>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</si>
  <si>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</si>
  <si>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</si>
  <si>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</si>
  <si>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</si>
  <si>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</si>
  <si>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</si>
  <si>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</si>
  <si>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</si>
  <si>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</si>
  <si>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</si>
  <si>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</si>
  <si>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</si>
  <si>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</si>
  <si>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</si>
  <si>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</si>
  <si>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</si>
  <si>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</si>
  <si>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</si>
  <si>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</si>
  <si>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</si>
  <si>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</si>
  <si>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</si>
  <si>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</si>
  <si>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</si>
  <si>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</si>
  <si>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</si>
  <si>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</si>
  <si>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</si>
  <si>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</si>
  <si>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</si>
  <si>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</si>
  <si>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</si>
  <si>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</si>
  <si>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Главен счетоводител</t>
  </si>
  <si>
    <t>Райчо Дянков</t>
  </si>
  <si>
    <t>Камен Каменов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</si>
</sst>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44286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44312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44312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62714</v>
      </c>
      <c r="D6" s="674">
        <f aca="true" t="shared" si="0" ref="D6:D15">C6-E6</f>
        <v>0</v>
      </c>
      <c r="E6" s="673">
        <f>'1-Баланс'!G95</f>
        <v>62714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52634</v>
      </c>
      <c r="D7" s="674">
        <f t="shared" si="0"/>
        <v>19489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-312</v>
      </c>
      <c r="D8" s="674">
        <f t="shared" si="0"/>
        <v>0</v>
      </c>
      <c r="E8" s="673">
        <f>ABS('2-Отчет за доходите'!C44)-ABS('2-Отчет за доходите'!G44)</f>
        <v>-312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592</v>
      </c>
      <c r="D9" s="674">
        <f t="shared" si="0"/>
        <v>0</v>
      </c>
      <c r="E9" s="673">
        <f>'3-Отчет за паричния поток'!C45</f>
        <v>592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261</v>
      </c>
      <c r="D10" s="674">
        <f t="shared" si="0"/>
        <v>0</v>
      </c>
      <c r="E10" s="673">
        <f>'3-Отчет за паричния поток'!C46</f>
        <v>261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52634</v>
      </c>
      <c r="D11" s="674">
        <f t="shared" si="0"/>
        <v>0</v>
      </c>
      <c r="E11" s="673">
        <f>'4-Отчет за собствения капитал'!L34</f>
        <v>52634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-0.18649133293484757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-0.005927727324543071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-0.030952380952380953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-0.004974965717383678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0.8428211586901764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6.634490238611714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0.17830802603036877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0.056616052060737526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0.056616052060737526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0.02703095715116655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0.026676659119175942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0.09414153930882556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0.19151119048523768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0.1607296616385496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0.0007029676634874796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0.04423191870890616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136.21621621621622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1554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110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206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3606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5477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26652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32129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7484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297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21982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29763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363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180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561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106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153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261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30585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62714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17299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17299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17531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2270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2270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-312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1958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52634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5470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5470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5470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345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4195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1039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3121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70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4610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4610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62714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141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37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1668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58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1947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37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38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1985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1985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1985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1602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71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1673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1673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312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1673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312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312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312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1985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1695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-119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1538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-1690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-1690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-141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-37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-179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-331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592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261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108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153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17299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17299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17299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17299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2270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2270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2270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2270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-312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-312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-312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52946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52946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-312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52634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52634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1554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62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5109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2256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9925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26652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36626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1350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1351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1351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1554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63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5109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3606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11276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26652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37977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1554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63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5109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3606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11276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26652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37977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62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821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4879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5762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5811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13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24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37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37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62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834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4903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5799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5848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62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834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4903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5799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5848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1554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110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206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3606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5477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26652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32129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363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180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180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561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561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363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180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180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561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561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5470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5470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5470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1039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1039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345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345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3156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3121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70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4610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10080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1039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1039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345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345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3156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3121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70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4610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4610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5470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5470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5470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5470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1554</v>
      </c>
      <c r="D12" s="196">
        <v>1554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>
        <f>'Справка 6'!R13</f>
        <v>1</v>
      </c>
      <c r="D14" s="196">
        <v>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110</v>
      </c>
      <c r="D15" s="196">
        <v>123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206</v>
      </c>
      <c r="D17" s="196">
        <v>230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3606</v>
      </c>
      <c r="D18" s="196">
        <v>2256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5477</v>
      </c>
      <c r="D20" s="598">
        <f>SUM(D12:D19)</f>
        <v>4163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f>'Справка 6'!R20</f>
        <v>26652</v>
      </c>
      <c r="D21" s="477">
        <v>26652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17299</v>
      </c>
      <c r="H22" s="614">
        <f>SUM(H23:H25)</f>
        <v>17299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17299</v>
      </c>
      <c r="H23" s="196">
        <v>17299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17531</v>
      </c>
      <c r="H26" s="598">
        <f>H20+H21+H22</f>
        <v>17531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2270</v>
      </c>
      <c r="H28" s="596">
        <f>SUM(H29:H31)</f>
        <v>2068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2270</v>
      </c>
      <c r="H29" s="196">
        <v>2068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202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-312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1958</v>
      </c>
      <c r="H34" s="598">
        <f>H28+H32+H33</f>
        <v>2270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52634</v>
      </c>
      <c r="H37" s="600">
        <f>H26+H18+H34</f>
        <v>52946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'Справка 7'!C59</f>
        <v>5470</v>
      </c>
      <c r="H45" s="196">
        <v>5635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5470</v>
      </c>
      <c r="H50" s="596">
        <f>SUM(H44:H49)</f>
        <v>5635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32129</v>
      </c>
      <c r="D56" s="602">
        <f>D20+D21+D22+D28+D33+D46+D52+D54+D55</f>
        <v>30815</v>
      </c>
      <c r="E56" s="100" t="s">
        <v>850</v>
      </c>
      <c r="F56" s="99" t="s">
        <v>172</v>
      </c>
      <c r="G56" s="599">
        <f>G50+G52+G53+G54+G55</f>
        <v>5470</v>
      </c>
      <c r="H56" s="600">
        <f>H50+H52+H53+H54+H55</f>
        <v>5635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'Справка 7'!D77</f>
        <v>345</v>
      </c>
      <c r="H59" s="196">
        <v>321</v>
      </c>
    </row>
    <row r="60" spans="1:13" ht="15.75">
      <c r="A60" s="89" t="s">
        <v>178</v>
      </c>
      <c r="B60" s="91" t="s">
        <v>179</v>
      </c>
      <c r="C60" s="197">
        <v>7484</v>
      </c>
      <c r="D60" s="196">
        <v>7694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297</v>
      </c>
      <c r="D61" s="196">
        <v>297</v>
      </c>
      <c r="E61" s="200" t="s">
        <v>188</v>
      </c>
      <c r="F61" s="93" t="s">
        <v>189</v>
      </c>
      <c r="G61" s="595">
        <f>SUM(G62:G68)</f>
        <v>4195</v>
      </c>
      <c r="H61" s="596">
        <f>SUM(H62:H68)</f>
        <v>4335</v>
      </c>
    </row>
    <row r="62" spans="1:13" ht="15.75">
      <c r="A62" s="89" t="s">
        <v>186</v>
      </c>
      <c r="B62" s="94" t="s">
        <v>187</v>
      </c>
      <c r="C62" s="197">
        <v>21982</v>
      </c>
      <c r="D62" s="196">
        <v>23440</v>
      </c>
      <c r="E62" s="200" t="s">
        <v>192</v>
      </c>
      <c r="F62" s="93" t="s">
        <v>193</v>
      </c>
      <c r="G62" s="197">
        <f>'Справка 7'!C73</f>
        <v>1039</v>
      </c>
      <c r="H62" s="196">
        <v>938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21</v>
      </c>
      <c r="H64" s="196">
        <v>18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29763</v>
      </c>
      <c r="D65" s="598">
        <f>SUM(D59:D64)</f>
        <v>31431</v>
      </c>
      <c r="E65" s="89" t="s">
        <v>201</v>
      </c>
      <c r="F65" s="93" t="s">
        <v>202</v>
      </c>
      <c r="G65" s="197">
        <f>'Справка 7'!C90</f>
        <v>3121</v>
      </c>
      <c r="H65" s="196">
        <v>3369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'Справка 7'!C91</f>
        <v>11</v>
      </c>
      <c r="H66" s="196">
        <v>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'Справка 7'!C96</f>
        <v>2</v>
      </c>
      <c r="H67" s="196"/>
    </row>
    <row r="68" spans="1:8" ht="15.75">
      <c r="A68" s="89" t="s">
        <v>206</v>
      </c>
      <c r="B68" s="91" t="s">
        <v>207</v>
      </c>
      <c r="C68" s="197">
        <f>'Справка 7'!C26</f>
        <v>1</v>
      </c>
      <c r="D68" s="196">
        <v>0</v>
      </c>
      <c r="E68" s="89" t="s">
        <v>212</v>
      </c>
      <c r="F68" s="93" t="s">
        <v>213</v>
      </c>
      <c r="G68" s="197">
        <f>'Справка 7'!C92</f>
        <v>1</v>
      </c>
      <c r="H68" s="196">
        <v>2</v>
      </c>
    </row>
    <row r="69" spans="1:8" ht="15.75">
      <c r="A69" s="89" t="s">
        <v>210</v>
      </c>
      <c r="B69" s="91" t="s">
        <v>211</v>
      </c>
      <c r="C69" s="197">
        <f>'Справка 7'!C30</f>
        <v>4</v>
      </c>
      <c r="D69" s="196">
        <v>5</v>
      </c>
      <c r="E69" s="201" t="s">
        <v>79</v>
      </c>
      <c r="F69" s="93" t="s">
        <v>216</v>
      </c>
      <c r="G69" s="197">
        <f>'Справка 7'!C97</f>
        <v>70</v>
      </c>
      <c r="H69" s="196">
        <v>70</v>
      </c>
    </row>
    <row r="70" spans="1:8" ht="15.75">
      <c r="A70" s="89" t="s">
        <v>214</v>
      </c>
      <c r="B70" s="91" t="s">
        <v>215</v>
      </c>
      <c r="C70" s="197">
        <f>'Справка 7'!C31</f>
        <v>363</v>
      </c>
      <c r="D70" s="196">
        <v>286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4610</v>
      </c>
      <c r="H71" s="598">
        <f>H59+H60+H61+H69+H70</f>
        <v>4726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'Справка 7'!C35</f>
        <v>180</v>
      </c>
      <c r="D73" s="196">
        <v>165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'Справка 7'!C40</f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561</v>
      </c>
      <c r="D76" s="598">
        <f>SUM(D68:D75)</f>
        <v>469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4610</v>
      </c>
      <c r="H79" s="600">
        <f>H71+H73+H75+H77</f>
        <v>4726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106</v>
      </c>
      <c r="D89" s="196">
        <v>439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153</v>
      </c>
      <c r="D90" s="196">
        <v>153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261</v>
      </c>
      <c r="D92" s="598">
        <f>SUM(D88:D91)</f>
        <v>592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30585</v>
      </c>
      <c r="D94" s="602">
        <f>D65+D76+D85+D92+D93</f>
        <v>32492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62714</v>
      </c>
      <c r="D95" s="604">
        <f>D94+D56</f>
        <v>63307</v>
      </c>
      <c r="E95" s="229" t="s">
        <v>942</v>
      </c>
      <c r="F95" s="489" t="s">
        <v>268</v>
      </c>
      <c r="G95" s="603">
        <f>G37+G40+G56+G79</f>
        <v>62714</v>
      </c>
      <c r="H95" s="604">
        <f>H37+H40+H56+H79</f>
        <v>63307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44312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8" t="str">
        <f>authorName</f>
        <v>Камен Каменов ЕООД</v>
      </c>
      <c r="C102" s="708"/>
      <c r="D102" s="708"/>
      <c r="E102" s="708"/>
      <c r="F102" s="708"/>
      <c r="G102" s="708"/>
      <c r="H102" s="708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9"/>
      <c r="C107" s="709"/>
      <c r="D107" s="709"/>
      <c r="E107" s="709"/>
      <c r="F107" s="709"/>
      <c r="G107" s="709"/>
      <c r="H107" s="709"/>
    </row>
    <row r="108" spans="1:13" ht="21.75" customHeight="1">
      <c r="A108" s="700"/>
      <c r="B108" s="706" t="s">
        <v>994</v>
      </c>
      <c r="C108" s="706"/>
      <c r="D108" s="706"/>
      <c r="E108" s="706"/>
      <c r="M108" s="98"/>
    </row>
    <row r="109" spans="1:5" ht="21.75" customHeight="1">
      <c r="A109" s="700"/>
      <c r="B109" s="706"/>
      <c r="C109" s="706"/>
      <c r="D109" s="706"/>
      <c r="E109" s="706"/>
    </row>
    <row r="110" spans="1:13" ht="21.75" customHeight="1">
      <c r="A110" s="700"/>
      <c r="B110" s="706"/>
      <c r="C110" s="706"/>
      <c r="D110" s="706"/>
      <c r="E110" s="706"/>
      <c r="M110" s="98"/>
    </row>
    <row r="111" spans="1:5" ht="21.75" customHeight="1">
      <c r="A111" s="700"/>
      <c r="B111" s="706"/>
      <c r="C111" s="706"/>
      <c r="D111" s="706"/>
      <c r="E111" s="706"/>
    </row>
    <row r="112" spans="1:13" ht="21.75" customHeight="1">
      <c r="A112" s="695"/>
      <c r="B112" s="706"/>
      <c r="C112" s="706"/>
      <c r="D112" s="706"/>
      <c r="E112" s="706"/>
      <c r="M112" s="98"/>
    </row>
    <row r="113" spans="1:5" ht="21.75" customHeight="1">
      <c r="A113" s="695"/>
      <c r="B113" s="706"/>
      <c r="C113" s="706"/>
      <c r="D113" s="706"/>
      <c r="E113" s="706"/>
    </row>
    <row r="114" spans="1:13" ht="21.75" customHeight="1">
      <c r="A114" s="695"/>
      <c r="B114" s="706"/>
      <c r="C114" s="706"/>
      <c r="D114" s="706"/>
      <c r="E114" s="706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13:E113"/>
    <mergeCell ref="B114:E114"/>
    <mergeCell ref="B98:H98"/>
    <mergeCell ref="B102:H102"/>
    <mergeCell ref="B107:H107"/>
    <mergeCell ref="B108:E108"/>
    <mergeCell ref="B109:E109"/>
    <mergeCell ref="B110:E110"/>
    <mergeCell ref="B111:E111"/>
    <mergeCell ref="B112:E11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>
        <v>1602</v>
      </c>
      <c r="H12" s="317">
        <v>185</v>
      </c>
    </row>
    <row r="13" spans="1:8" ht="15.75">
      <c r="A13" s="194" t="s">
        <v>279</v>
      </c>
      <c r="B13" s="190" t="s">
        <v>280</v>
      </c>
      <c r="C13" s="316">
        <v>141</v>
      </c>
      <c r="D13" s="317">
        <v>148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37</v>
      </c>
      <c r="D14" s="317">
        <v>61</v>
      </c>
      <c r="E14" s="245" t="s">
        <v>285</v>
      </c>
      <c r="F14" s="240" t="s">
        <v>286</v>
      </c>
      <c r="G14" s="316">
        <v>71</v>
      </c>
      <c r="H14" s="317">
        <v>114</v>
      </c>
    </row>
    <row r="15" spans="1:8" ht="15.75">
      <c r="A15" s="194" t="s">
        <v>287</v>
      </c>
      <c r="B15" s="190" t="s">
        <v>288</v>
      </c>
      <c r="C15" s="316">
        <v>40</v>
      </c>
      <c r="D15" s="317">
        <v>35</v>
      </c>
      <c r="E15" s="245" t="s">
        <v>79</v>
      </c>
      <c r="F15" s="240" t="s">
        <v>289</v>
      </c>
      <c r="G15" s="316"/>
      <c r="H15" s="317">
        <v>2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4</v>
      </c>
      <c r="E16" s="236" t="s">
        <v>52</v>
      </c>
      <c r="F16" s="264" t="s">
        <v>292</v>
      </c>
      <c r="G16" s="628">
        <f>SUM(G12:G15)</f>
        <v>1673</v>
      </c>
      <c r="H16" s="629">
        <f>SUM(H12:H15)</f>
        <v>301</v>
      </c>
    </row>
    <row r="17" spans="1:8" ht="31.5">
      <c r="A17" s="194" t="s">
        <v>293</v>
      </c>
      <c r="B17" s="190" t="s">
        <v>294</v>
      </c>
      <c r="C17" s="316">
        <v>1668</v>
      </c>
      <c r="D17" s="317">
        <v>148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58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1947</v>
      </c>
      <c r="D22" s="629">
        <f>SUM(D12:D18)+D19</f>
        <v>396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37</v>
      </c>
      <c r="D25" s="317">
        <v>34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38</v>
      </c>
      <c r="D29" s="629">
        <f>SUM(D25:D28)</f>
        <v>43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1985</v>
      </c>
      <c r="D31" s="635">
        <f>D29+D22</f>
        <v>439</v>
      </c>
      <c r="E31" s="251" t="s">
        <v>824</v>
      </c>
      <c r="F31" s="266" t="s">
        <v>331</v>
      </c>
      <c r="G31" s="253">
        <f>G16+G18+G27</f>
        <v>1673</v>
      </c>
      <c r="H31" s="254">
        <f>H16+H18+H27</f>
        <v>301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312</v>
      </c>
      <c r="H33" s="629">
        <f>IF((D31-H31)&gt;0,D31-H31,0)</f>
        <v>138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1985</v>
      </c>
      <c r="D36" s="637">
        <f>D31-D34+D35</f>
        <v>439</v>
      </c>
      <c r="E36" s="262" t="s">
        <v>346</v>
      </c>
      <c r="F36" s="256" t="s">
        <v>347</v>
      </c>
      <c r="G36" s="267">
        <f>G35-G34+G31</f>
        <v>1673</v>
      </c>
      <c r="H36" s="268">
        <f>H35-H34+H31</f>
        <v>301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312</v>
      </c>
      <c r="H37" s="254">
        <f>IF((D36-H36)&gt;0,D36-H36,0)</f>
        <v>138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312</v>
      </c>
      <c r="H42" s="244">
        <f>IF(H37&gt;0,IF(D38+H37&lt;0,0,D38+H37),IF(D37-D38&lt;0,D38-D37,0))</f>
        <v>138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312</v>
      </c>
      <c r="H44" s="268">
        <f>IF(D42=0,IF(H42-H43&gt;0,H42-H43+D43,0),IF(D42-D43&lt;0,D43-D42+H43,0))</f>
        <v>138</v>
      </c>
    </row>
    <row r="45" spans="1:8" ht="16.5" thickBot="1">
      <c r="A45" s="270" t="s">
        <v>371</v>
      </c>
      <c r="B45" s="271" t="s">
        <v>372</v>
      </c>
      <c r="C45" s="630">
        <f>C36+C38+C42</f>
        <v>1985</v>
      </c>
      <c r="D45" s="631">
        <f>D36+D38+D42</f>
        <v>439</v>
      </c>
      <c r="E45" s="270" t="s">
        <v>373</v>
      </c>
      <c r="F45" s="272" t="s">
        <v>374</v>
      </c>
      <c r="G45" s="630">
        <f>G42+G36</f>
        <v>1985</v>
      </c>
      <c r="H45" s="631">
        <f>H42+H36</f>
        <v>439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44312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8" t="str">
        <f>authorName</f>
        <v>Камен Каменов ЕООД</v>
      </c>
      <c r="C53" s="708"/>
      <c r="D53" s="708"/>
      <c r="E53" s="708"/>
      <c r="F53" s="708"/>
      <c r="G53" s="708"/>
      <c r="H53" s="708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9"/>
      <c r="C57" s="709"/>
      <c r="D57" s="709"/>
      <c r="E57" s="709"/>
      <c r="F57" s="709"/>
      <c r="G57" s="709"/>
      <c r="H57" s="709"/>
    </row>
    <row r="58" spans="1:8" ht="15.75" customHeight="1">
      <c r="A58" s="695"/>
      <c r="B58" s="706" t="s">
        <v>994</v>
      </c>
      <c r="C58" s="706"/>
      <c r="D58" s="706"/>
      <c r="E58" s="706"/>
      <c r="F58" s="574"/>
      <c r="G58" s="45"/>
      <c r="H58" s="42"/>
    </row>
    <row r="59" spans="1:8" ht="15.75" customHeight="1">
      <c r="A59" s="695"/>
      <c r="B59" s="706"/>
      <c r="C59" s="706"/>
      <c r="D59" s="706"/>
      <c r="E59" s="706"/>
      <c r="F59" s="574"/>
      <c r="G59" s="45"/>
      <c r="H59" s="42"/>
    </row>
    <row r="60" spans="1:8" ht="15.75" customHeight="1">
      <c r="A60" s="695"/>
      <c r="B60" s="706"/>
      <c r="C60" s="706"/>
      <c r="D60" s="706"/>
      <c r="E60" s="706"/>
      <c r="F60" s="574"/>
      <c r="G60" s="45"/>
      <c r="H60" s="42"/>
    </row>
    <row r="61" spans="1:8" ht="15.75" customHeight="1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58:E58"/>
    <mergeCell ref="B59:E59"/>
    <mergeCell ref="B60:E60"/>
    <mergeCell ref="A47:E47"/>
    <mergeCell ref="B50:H50"/>
    <mergeCell ref="B53:H53"/>
    <mergeCell ref="B57:H57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1695</v>
      </c>
      <c r="D11" s="196">
        <v>1111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-119</v>
      </c>
      <c r="D12" s="196">
        <v>-685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</v>
      </c>
      <c r="D14" s="196">
        <v>-41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1538</v>
      </c>
      <c r="D21" s="659">
        <f>SUM(D11:D20)</f>
        <v>385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-1690</v>
      </c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-1690</v>
      </c>
      <c r="D33" s="659">
        <f>SUM(D23:D32)</f>
        <v>-2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-141</v>
      </c>
      <c r="D38" s="196">
        <v>-141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-37</v>
      </c>
      <c r="D40" s="196">
        <v>-42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-179</v>
      </c>
      <c r="D43" s="661">
        <f>SUM(D35:D42)</f>
        <v>-184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-331</v>
      </c>
      <c r="D44" s="307">
        <f>D43+D33+D21</f>
        <v>199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592</v>
      </c>
      <c r="D45" s="309">
        <v>245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261</v>
      </c>
      <c r="D46" s="311">
        <f>D45+D44</f>
        <v>444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108</v>
      </c>
      <c r="D47" s="298">
        <v>313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153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44312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Камен Каменов ЕООД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8"/>
      <c r="C59" s="708"/>
      <c r="D59" s="708"/>
      <c r="E59" s="708"/>
      <c r="F59" s="80"/>
      <c r="G59" s="80"/>
      <c r="H59" s="80"/>
    </row>
    <row r="60" spans="1:8" s="191" customFormat="1" ht="15.75">
      <c r="A60" s="695"/>
      <c r="B60" s="706" t="s">
        <v>994</v>
      </c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1:8" ht="15.75">
      <c r="A66" s="695"/>
      <c r="B66" s="706"/>
      <c r="C66" s="706"/>
      <c r="D66" s="706"/>
      <c r="E66" s="706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17299</v>
      </c>
      <c r="G13" s="584">
        <f>'1-Баланс'!H24</f>
        <v>0</v>
      </c>
      <c r="H13" s="585"/>
      <c r="I13" s="584">
        <f>'1-Баланс'!H29+'1-Баланс'!H32</f>
        <v>2270</v>
      </c>
      <c r="J13" s="584">
        <f>'1-Баланс'!H30+'1-Баланс'!H33</f>
        <v>0</v>
      </c>
      <c r="K13" s="585"/>
      <c r="L13" s="584">
        <f>SUM(C13:K13)</f>
        <v>52946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17299</v>
      </c>
      <c r="G17" s="653">
        <f t="shared" si="2"/>
        <v>0</v>
      </c>
      <c r="H17" s="653">
        <f t="shared" si="2"/>
        <v>0</v>
      </c>
      <c r="I17" s="653">
        <f t="shared" si="2"/>
        <v>2270</v>
      </c>
      <c r="J17" s="653">
        <f t="shared" si="2"/>
        <v>0</v>
      </c>
      <c r="K17" s="653">
        <f t="shared" si="2"/>
        <v>0</v>
      </c>
      <c r="L17" s="584">
        <f t="shared" si="1"/>
        <v>52946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-312</v>
      </c>
      <c r="K18" s="585"/>
      <c r="L18" s="584">
        <f t="shared" si="1"/>
        <v>-312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17299</v>
      </c>
      <c r="G31" s="653">
        <f t="shared" si="6"/>
        <v>0</v>
      </c>
      <c r="H31" s="653">
        <f t="shared" si="6"/>
        <v>0</v>
      </c>
      <c r="I31" s="653">
        <f t="shared" si="6"/>
        <v>2270</v>
      </c>
      <c r="J31" s="653">
        <f t="shared" si="6"/>
        <v>-312</v>
      </c>
      <c r="K31" s="653">
        <f t="shared" si="6"/>
        <v>0</v>
      </c>
      <c r="L31" s="584">
        <f t="shared" si="1"/>
        <v>52634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17299</v>
      </c>
      <c r="G34" s="587">
        <f t="shared" si="7"/>
        <v>0</v>
      </c>
      <c r="H34" s="587">
        <f t="shared" si="7"/>
        <v>0</v>
      </c>
      <c r="I34" s="587">
        <f t="shared" si="7"/>
        <v>2270</v>
      </c>
      <c r="J34" s="587">
        <f t="shared" si="7"/>
        <v>-312</v>
      </c>
      <c r="K34" s="587">
        <f t="shared" si="7"/>
        <v>0</v>
      </c>
      <c r="L34" s="651">
        <f t="shared" si="1"/>
        <v>52634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44312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Камен Каменов ЕООД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994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44312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Камен Каменов ЕООД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994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06"/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1:H151"/>
    <mergeCell ref="B153:H153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7" r:id="rId1"/>
  <rowBreaks count="2" manualBreakCount="2">
    <brk id="79" max="5" man="1"/>
    <brk id="15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B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1554</v>
      </c>
      <c r="E11" s="328"/>
      <c r="F11" s="328"/>
      <c r="G11" s="329">
        <f>D11+E11-F11</f>
        <v>1554</v>
      </c>
      <c r="H11" s="328"/>
      <c r="I11" s="328"/>
      <c r="J11" s="329">
        <f>G11+H11-I11</f>
        <v>1554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1554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</v>
      </c>
      <c r="E13" s="328">
        <v>1</v>
      </c>
      <c r="F13" s="328"/>
      <c r="G13" s="329">
        <f t="shared" si="2"/>
        <v>63</v>
      </c>
      <c r="H13" s="328"/>
      <c r="I13" s="328"/>
      <c r="J13" s="329">
        <f t="shared" si="3"/>
        <v>63</v>
      </c>
      <c r="K13" s="328">
        <v>62</v>
      </c>
      <c r="L13" s="328"/>
      <c r="M13" s="328"/>
      <c r="N13" s="329">
        <f t="shared" si="4"/>
        <v>62</v>
      </c>
      <c r="O13" s="328"/>
      <c r="P13" s="328"/>
      <c r="Q13" s="329">
        <f t="shared" si="0"/>
        <v>62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821</v>
      </c>
      <c r="L14" s="328">
        <v>13</v>
      </c>
      <c r="M14" s="328"/>
      <c r="N14" s="329">
        <f t="shared" si="4"/>
        <v>834</v>
      </c>
      <c r="O14" s="328"/>
      <c r="P14" s="328"/>
      <c r="Q14" s="329">
        <f t="shared" si="0"/>
        <v>834</v>
      </c>
      <c r="R14" s="340">
        <f t="shared" si="1"/>
        <v>110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5109</v>
      </c>
      <c r="E16" s="328"/>
      <c r="F16" s="328"/>
      <c r="G16" s="329">
        <f t="shared" si="2"/>
        <v>5109</v>
      </c>
      <c r="H16" s="328"/>
      <c r="I16" s="328"/>
      <c r="J16" s="329">
        <f t="shared" si="3"/>
        <v>5109</v>
      </c>
      <c r="K16" s="328">
        <v>4879</v>
      </c>
      <c r="L16" s="328">
        <v>24</v>
      </c>
      <c r="M16" s="328"/>
      <c r="N16" s="329">
        <f t="shared" si="4"/>
        <v>4903</v>
      </c>
      <c r="O16" s="328"/>
      <c r="P16" s="328"/>
      <c r="Q16" s="329">
        <f t="shared" si="0"/>
        <v>4903</v>
      </c>
      <c r="R16" s="340">
        <f t="shared" si="1"/>
        <v>206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2256</v>
      </c>
      <c r="E17" s="328">
        <v>1350</v>
      </c>
      <c r="F17" s="328"/>
      <c r="G17" s="329">
        <f t="shared" si="2"/>
        <v>3606</v>
      </c>
      <c r="H17" s="328"/>
      <c r="I17" s="328"/>
      <c r="J17" s="329">
        <f t="shared" si="3"/>
        <v>3606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3606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9925</v>
      </c>
      <c r="E19" s="330">
        <f>SUM(E11:E18)</f>
        <v>1351</v>
      </c>
      <c r="F19" s="330">
        <f>SUM(F11:F18)</f>
        <v>0</v>
      </c>
      <c r="G19" s="329">
        <f t="shared" si="2"/>
        <v>11276</v>
      </c>
      <c r="H19" s="330">
        <f>SUM(H11:H18)</f>
        <v>0</v>
      </c>
      <c r="I19" s="330">
        <f>SUM(I11:I18)</f>
        <v>0</v>
      </c>
      <c r="J19" s="329">
        <f t="shared" si="3"/>
        <v>11276</v>
      </c>
      <c r="K19" s="330">
        <f>SUM(K11:K18)</f>
        <v>5762</v>
      </c>
      <c r="L19" s="330">
        <f>SUM(L11:L18)</f>
        <v>37</v>
      </c>
      <c r="M19" s="330">
        <f>SUM(M11:M18)</f>
        <v>0</v>
      </c>
      <c r="N19" s="329">
        <f t="shared" si="4"/>
        <v>5799</v>
      </c>
      <c r="O19" s="330">
        <f>SUM(O11:O18)</f>
        <v>0</v>
      </c>
      <c r="P19" s="330">
        <f>SUM(P11:P18)</f>
        <v>0</v>
      </c>
      <c r="Q19" s="329">
        <f t="shared" si="0"/>
        <v>5799</v>
      </c>
      <c r="R19" s="340">
        <f t="shared" si="1"/>
        <v>5477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26652</v>
      </c>
      <c r="E20" s="328"/>
      <c r="F20" s="328"/>
      <c r="G20" s="329">
        <f t="shared" si="2"/>
        <v>26652</v>
      </c>
      <c r="H20" s="328"/>
      <c r="I20" s="328"/>
      <c r="J20" s="329">
        <f t="shared" si="3"/>
        <v>26652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26652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36626</v>
      </c>
      <c r="E42" s="349">
        <f>E19+E20+E21+E27+E40+E41</f>
        <v>1351</v>
      </c>
      <c r="F42" s="349">
        <f aca="true" t="shared" si="11" ref="F42:R42">F19+F20+F21+F27+F40+F41</f>
        <v>0</v>
      </c>
      <c r="G42" s="349">
        <f t="shared" si="11"/>
        <v>37977</v>
      </c>
      <c r="H42" s="349">
        <f t="shared" si="11"/>
        <v>0</v>
      </c>
      <c r="I42" s="349">
        <f t="shared" si="11"/>
        <v>0</v>
      </c>
      <c r="J42" s="349">
        <f t="shared" si="11"/>
        <v>37977</v>
      </c>
      <c r="K42" s="349">
        <f t="shared" si="11"/>
        <v>5811</v>
      </c>
      <c r="L42" s="349">
        <f t="shared" si="11"/>
        <v>37</v>
      </c>
      <c r="M42" s="349">
        <f t="shared" si="11"/>
        <v>0</v>
      </c>
      <c r="N42" s="349">
        <f t="shared" si="11"/>
        <v>5848</v>
      </c>
      <c r="O42" s="349">
        <f t="shared" si="11"/>
        <v>0</v>
      </c>
      <c r="P42" s="349">
        <f t="shared" si="11"/>
        <v>0</v>
      </c>
      <c r="Q42" s="349">
        <f t="shared" si="11"/>
        <v>5848</v>
      </c>
      <c r="R42" s="350">
        <f t="shared" si="11"/>
        <v>32129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44312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8" t="str">
        <f>authorName</f>
        <v>Камен Каменов ЕООД</v>
      </c>
      <c r="D48" s="708"/>
      <c r="E48" s="708"/>
      <c r="F48" s="708"/>
      <c r="G48" s="708"/>
      <c r="H48" s="708"/>
      <c r="I48" s="708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9"/>
      <c r="D51" s="709"/>
      <c r="E51" s="709"/>
      <c r="F51" s="709"/>
      <c r="G51" s="709"/>
      <c r="H51" s="709"/>
      <c r="I51" s="709"/>
    </row>
    <row r="52" spans="2:9" ht="15.75">
      <c r="B52" s="695"/>
      <c r="C52" s="706" t="s">
        <v>994</v>
      </c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2:9" ht="15.75">
      <c r="B57" s="695"/>
      <c r="C57" s="706"/>
      <c r="D57" s="706"/>
      <c r="E57" s="706"/>
      <c r="F57" s="706"/>
      <c r="G57" s="574"/>
      <c r="H57" s="45"/>
      <c r="I57" s="42"/>
    </row>
    <row r="58" spans="2:9" ht="15.75">
      <c r="B58" s="695"/>
      <c r="C58" s="706"/>
      <c r="D58" s="706"/>
      <c r="E58" s="706"/>
      <c r="F58" s="706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33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34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</v>
      </c>
      <c r="D26" s="362">
        <f>SUM(D27:D29)</f>
        <v>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</v>
      </c>
      <c r="D28" s="368">
        <f>C28</f>
        <v>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</v>
      </c>
      <c r="D30" s="368">
        <f>C30</f>
        <v>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363</v>
      </c>
      <c r="D31" s="368">
        <f>C31</f>
        <v>363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180</v>
      </c>
      <c r="D35" s="362">
        <f>SUM(D36:D39)</f>
        <v>180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180</v>
      </c>
      <c r="D37" s="368">
        <f>C37</f>
        <v>180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f>C44</f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561</v>
      </c>
      <c r="D45" s="438">
        <f>D26+D30+D31+D33+D32+D34+D35+D40</f>
        <v>561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561</v>
      </c>
      <c r="D46" s="444">
        <f>D45+D23+D21+D11</f>
        <v>561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0"/>
      <c r="B51" s="732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5470</v>
      </c>
      <c r="D58" s="138">
        <f>D59+D61</f>
        <v>0</v>
      </c>
      <c r="E58" s="136">
        <f t="shared" si="1"/>
        <v>5470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5470</v>
      </c>
      <c r="D59" s="197"/>
      <c r="E59" s="136">
        <f t="shared" si="1"/>
        <v>5470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5470</v>
      </c>
      <c r="D68" s="435">
        <f>D54+D58+D63+D64+D65+D66</f>
        <v>0</v>
      </c>
      <c r="E68" s="436">
        <f t="shared" si="1"/>
        <v>5470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1039</v>
      </c>
      <c r="D73" s="137">
        <f>SUM(D74:D76)</f>
        <v>1039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1039</v>
      </c>
      <c r="D74" s="197">
        <f>C74</f>
        <v>1039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f>C75</f>
        <v>0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345</v>
      </c>
      <c r="D77" s="138">
        <f>D78+D80</f>
        <v>345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345</v>
      </c>
      <c r="D78" s="197">
        <f>C78</f>
        <v>345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3156</v>
      </c>
      <c r="D87" s="134">
        <f>SUM(D88:D92)+D96</f>
        <v>3156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</v>
      </c>
      <c r="D89" s="197">
        <f>C89</f>
        <v>21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3121</v>
      </c>
      <c r="D90" s="197">
        <f>C90</f>
        <v>3121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</v>
      </c>
      <c r="D91" s="197">
        <f>C91</f>
        <v>11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f>C95</f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f>C96</f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70</v>
      </c>
      <c r="D97" s="197">
        <f>C97</f>
        <v>70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4610</v>
      </c>
      <c r="D98" s="433">
        <f>D87+D82+D77+D73+D97</f>
        <v>4610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10080</v>
      </c>
      <c r="D99" s="427">
        <f>D98+D70+D68</f>
        <v>4610</v>
      </c>
      <c r="E99" s="427">
        <f>E98+E70+E68</f>
        <v>5470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44312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8" t="str">
        <f>authorName</f>
        <v>Камен Каменов ЕООД</v>
      </c>
      <c r="C114" s="708"/>
      <c r="D114" s="708"/>
      <c r="E114" s="708"/>
      <c r="F114" s="708"/>
      <c r="G114" s="80"/>
      <c r="H114" s="80"/>
    </row>
    <row r="115" spans="1:8" ht="15.75">
      <c r="A115" s="694"/>
      <c r="B115" s="708"/>
      <c r="C115" s="708"/>
      <c r="D115" s="708"/>
      <c r="E115" s="708"/>
      <c r="F115" s="708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9"/>
      <c r="C118" s="709"/>
      <c r="D118" s="709"/>
      <c r="E118" s="709"/>
      <c r="F118" s="709"/>
      <c r="G118" s="82"/>
      <c r="H118" s="82"/>
    </row>
    <row r="119" spans="1:8" ht="15.75" customHeight="1">
      <c r="A119" s="695"/>
      <c r="B119" s="706" t="s">
        <v>994</v>
      </c>
      <c r="C119" s="706"/>
      <c r="D119" s="706"/>
      <c r="E119" s="706"/>
      <c r="F119" s="706"/>
      <c r="G119" s="695"/>
      <c r="H119" s="695"/>
    </row>
    <row r="120" spans="1:8" ht="15.75" customHeight="1">
      <c r="A120" s="695"/>
      <c r="B120" s="706"/>
      <c r="C120" s="706"/>
      <c r="D120" s="706"/>
      <c r="E120" s="706"/>
      <c r="F120" s="706"/>
      <c r="G120" s="695"/>
      <c r="H120" s="695"/>
    </row>
    <row r="121" spans="1:8" ht="15.75" customHeight="1">
      <c r="A121" s="695"/>
      <c r="B121" s="706"/>
      <c r="C121" s="706"/>
      <c r="D121" s="706"/>
      <c r="E121" s="706"/>
      <c r="F121" s="706"/>
      <c r="G121" s="695"/>
      <c r="H121" s="695"/>
    </row>
    <row r="122" spans="1:8" ht="15.75" customHeight="1">
      <c r="A122" s="695"/>
      <c r="B122" s="706"/>
      <c r="C122" s="706"/>
      <c r="D122" s="706"/>
      <c r="E122" s="706"/>
      <c r="F122" s="706"/>
      <c r="G122" s="695"/>
      <c r="H122" s="695"/>
    </row>
    <row r="123" spans="1:8" ht="15.75">
      <c r="A123" s="695"/>
      <c r="B123" s="706"/>
      <c r="C123" s="706"/>
      <c r="D123" s="706"/>
      <c r="E123" s="706"/>
      <c r="F123" s="706"/>
      <c r="G123" s="695"/>
      <c r="H123" s="695"/>
    </row>
    <row r="124" spans="1:8" ht="15.75">
      <c r="A124" s="695"/>
      <c r="B124" s="706"/>
      <c r="C124" s="706"/>
      <c r="D124" s="706"/>
      <c r="E124" s="706"/>
      <c r="F124" s="706"/>
      <c r="G124" s="695"/>
      <c r="H124" s="695"/>
    </row>
    <row r="125" spans="1:8" ht="15.75">
      <c r="A125" s="695"/>
      <c r="B125" s="706"/>
      <c r="C125" s="706"/>
      <c r="D125" s="706"/>
      <c r="E125" s="706"/>
      <c r="F125" s="706"/>
      <c r="G125" s="695"/>
      <c r="H125" s="695"/>
    </row>
  </sheetData>
  <sheetProtection password="D554" sheet="1" objects="1" scenarios="1" insertRows="0"/>
  <mergeCells count="20">
    <mergeCell ref="B122:F122"/>
    <mergeCell ref="C8:C9"/>
    <mergeCell ref="B120:F120"/>
    <mergeCell ref="B121:F121"/>
    <mergeCell ref="C50:C51"/>
    <mergeCell ref="F50:F51"/>
    <mergeCell ref="A8:A9"/>
    <mergeCell ref="B8:B9"/>
    <mergeCell ref="A50:A51"/>
    <mergeCell ref="B50:B51"/>
    <mergeCell ref="B123:F123"/>
    <mergeCell ref="B124:F124"/>
    <mergeCell ref="B125:F125"/>
    <mergeCell ref="A109:F109"/>
    <mergeCell ref="B112:F112"/>
    <mergeCell ref="B114:F114"/>
    <mergeCell ref="B115:F115"/>
    <mergeCell ref="B111:F111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44312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Камен Каменов ЕООД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6" t="s">
        <v>994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2020-05-27T07:15:00Z</cp:lastPrinted>
  <dcterms:created xsi:type="dcterms:W3CDTF">2006-09-16T00:00:00Z</dcterms:created>
  <dcterms:modified xsi:type="dcterms:W3CDTF">2021-04-22T14:39:22Z</dcterms:modified>
  <cp:category/>
  <cp:version/>
  <cp:contentType/>
  <cp:contentStatus/>
</cp:coreProperties>
</file>