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<sst xmlns="http://schemas.openxmlformats.org/spreadsheetml/2006/main" count="1063" uniqueCount="881">
  <si>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</si>
  <si>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</si>
  <si>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</si>
  <si>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</si>
  <si>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</si>
  <si>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</si>
  <si>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</si>
  <si>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</si>
  <si>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</si>
  <si>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31.03.2011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</si>
  <si>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</si>
  <si>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</si>
  <si>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</si>
  <si>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</si>
  <si>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</si>
  <si>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</si>
  <si>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</si>
  <si>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</si>
  <si>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</si>
  <si>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</si>
  <si>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</si>
  <si>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</si>
  <si>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</si>
  <si>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</si>
  <si>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</si>
  <si>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</si>
  <si>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</si>
  <si>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</si>
  <si>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</si>
  <si>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</si>
  <si>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</si>
  <si>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</si>
  <si>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</si>
  <si>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</si>
  <si>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</si>
  <si>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</si>
  <si>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</si>
  <si>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</si>
  <si>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</si>
  <si>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</si>
  <si>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</si>
  <si>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</si>
  <si>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</si>
  <si>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</si>
  <si>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</si>
  <si>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</si>
  <si>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</si>
  <si>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</si>
  <si>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</si>
  <si>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</si>
  <si>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</si>
  <si>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</si>
  <si>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</si>
  <si>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</si>
  <si>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</si>
  <si>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</si>
  <si>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</si>
  <si>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</si>
  <si>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</si>
  <si>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</si>
  <si>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</si>
  <si>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</si>
  <si>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</si>
  <si>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</si>
  <si>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</si>
  <si>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</si>
  <si>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</si>
  <si>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</si>
  <si>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</si>
  <si>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</si>
  <si>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</si>
  <si>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</si>
  <si>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</si>
  <si>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</si>
  <si>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</si>
  <si>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</si>
  <si>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</si>
  <si>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</si>
  <si>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</si>
  <si>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</si>
  <si>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</si>
  <si>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</si>
  <si>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</si>
  <si>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</si>
  <si>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</si>
  <si>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</si>
  <si>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</si>
  <si>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</si>
  <si>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</si>
  <si>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</si>
  <si>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</si>
  <si>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</si>
  <si>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</si>
  <si>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</si>
  <si>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</si>
  <si>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</si>
  <si>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</si>
  <si>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</si>
  <si>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</si>
  <si>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</si>
  <si>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</si>
  <si>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</si>
  <si>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</si>
  <si>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</si>
  <si>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</si>
  <si>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</si>
  <si>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</si>
  <si>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</si>
  <si>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</si>
  <si>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</si>
  <si>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</si>
  <si>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</si>
  <si>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</si>
  <si>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</si>
  <si>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</si>
  <si>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</si>
  <si>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</si>
  <si>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</si>
  <si>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</si>
  <si>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</si>
  <si>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</si>
  <si>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</si>
  <si>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</si>
  <si>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</si>
  <si>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</si>
  <si>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</si>
  <si>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</si>
  <si>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</si>
  <si>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</si>
  <si>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</si>
  <si>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</si>
  <si>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</si>
  <si>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</si>
  <si>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</si>
  <si>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</si>
  <si>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</si>
  <si>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</si>
  <si>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</si>
  <si>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</si>
  <si>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</si>
  <si>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</si>
  <si>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</si>
  <si>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</si>
  <si>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</si>
  <si>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</si>
  <si>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</si>
  <si>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</si>
  <si>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</si>
  <si>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</si>
  <si>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</si>
  <si>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</si>
  <si>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</si>
  <si>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</si>
  <si>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</si>
  <si>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</si>
  <si>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</si>
  <si>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</si>
  <si>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</si>
  <si>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</si>
  <si>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</si>
  <si>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</si>
  <si>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</si>
  <si>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</si>
  <si>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</si>
  <si>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</si>
  <si>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</si>
  <si>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</si>
  <si>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</si>
  <si>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</si>
  <si>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</si>
  <si>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</si>
  <si>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</si>
  <si>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</si>
  <si>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</si>
  <si>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</si>
  <si>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</si>
  <si>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</si>
  <si>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</si>
  <si>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</si>
  <si>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</si>
  <si>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</si>
  <si>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</si>
  <si>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</si>
  <si>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</si>
  <si>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</si>
  <si>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</si>
  <si>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</si>
  <si>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</si>
  <si>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</si>
  <si>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</si>
  <si>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</si>
  <si>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</si>
  <si>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</si>
  <si>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</si>
  <si>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</si>
  <si>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</si>
  <si>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</si>
  <si>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</si>
  <si>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</si>
  <si>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</si>
  <si>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</si>
  <si>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</si>
  <si>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</si>
  <si>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</si>
  <si>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</si>
  <si>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</si>
  <si>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</si>
  <si>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</si>
  <si>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</si>
  <si>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</si>
  <si>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</si>
  <si>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</si>
  <si>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</si>
  <si>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</si>
  <si>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</si>
  <si>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</si>
  <si>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</si>
  <si>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</si>
  <si>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</si>
  <si>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</si>
  <si>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</si>
  <si>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</si>
  <si>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</si>
  <si>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</si>
  <si>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</si>
  <si>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</si>
  <si>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</si>
  <si>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</si>
  <si>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</si>
  <si>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</si>
  <si>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</si>
  <si>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</si>
  <si>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</si>
  <si>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</si>
  <si>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</si>
  <si>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</si>
  <si>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</si>
  <si>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</si>
  <si>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</si>
  <si>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</si>
  <si>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</si>
  <si>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</si>
  <si>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</si>
  <si>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</si>
  <si>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</si>
  <si>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</si>
  <si>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</si>
  <si>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</si>
  <si>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</si>
  <si>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</si>
  <si>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</si>
  <si>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</si>
  <si>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</si>
  <si>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</si>
  <si>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</si>
  <si>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</si>
  <si>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</si>
  <si>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</si>
  <si>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</si>
  <si>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</si>
  <si>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</si>
  <si>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</si>
  <si>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</si>
  <si>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</si>
  <si>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</si>
  <si>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</si>
  <si>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</si>
  <si>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</si>
  <si>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</si>
  <si>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</si>
  <si>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</si>
  <si>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</si>
  <si>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</si>
  <si>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</si>
  <si>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</si>
  <si>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</si>
  <si>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</si>
  <si>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</si>
  <si>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10.05.2011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</si>
  <si>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</si>
  <si>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</si>
  <si>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</si>
  <si>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</si>
  <si>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</si>
  <si>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</si>
  <si>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</si>
  <si>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</si>
  <si>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</si>
  <si>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</si>
  <si>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</si>
  <si>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</si>
  <si>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</si>
  <si>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</si>
  <si>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</si>
  <si>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</si>
  <si>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</si>
  <si>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</si>
  <si>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</si>
  <si>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</si>
  <si>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</si>
  <si>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</si>
  <si>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</si>
  <si>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</si>
  <si>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</si>
  <si>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</si>
  <si>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</si>
  <si>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</si>
  <si>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</si>
  <si>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</si>
  <si>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</si>
  <si>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</si>
  <si>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</si>
  <si>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</si>
  <si>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</si>
  <si>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</si>
  <si>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</si>
  <si>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</si>
  <si>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</si>
  <si>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</si>
  <si>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</si>
  <si>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</si>
  <si>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</si>
  <si>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</si>
  <si>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</si>
  <si>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</si>
  <si>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</si>
  <si>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</si>
  <si>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</si>
  <si>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</si>
  <si>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</si>
  <si>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</si>
  <si>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</si>
  <si>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</si>
  <si>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</si>
  <si>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</si>
  <si>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</si>
  <si>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</si>
  <si>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</si>
  <si>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</si>
  <si>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</si>
  <si>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</si>
  <si>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</si>
  <si>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</si>
  <si>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</si>
  <si>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</si>
  <si>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</si>
  <si>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</si>
  <si>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</si>
  <si>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</si>
  <si>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</si>
  <si>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</si>
  <si>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</si>
  <si>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</si>
  <si>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</si>
  <si>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</si>
  <si>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</si>
  <si>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</si>
  <si>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</si>
  <si>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</si>
  <si>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</si>
  <si>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</si>
  <si>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</si>
  <si>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</si>
  <si>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</si>
  <si>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</si>
  <si>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</si>
  <si>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</si>
  <si>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</si>
  <si>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</si>
  <si>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</si>
  <si>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</si>
  <si>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</si>
  <si>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</si>
  <si>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</si>
  <si>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</si>
  <si>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</si>
  <si>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</si>
  <si>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</si>
  <si>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</si>
  <si>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</si>
  <si>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</si>
  <si>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</si>
  <si>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</si>
  <si>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</si>
  <si>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</si>
  <si>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</si>
  <si>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</si>
  <si>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</si>
  <si>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</si>
  <si>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</si>
  <si>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</si>
  <si>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</si>
  <si>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</si>
  <si>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10.05.2011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</si>
  <si>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</si>
  <si>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</si>
  <si>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</si>
  <si>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</si>
  <si>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</si>
  <si>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</si>
  <si>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</si>
  <si>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</si>
  <si>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</si>
  <si>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</si>
  <si>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</si>
  <si>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</si>
  <si>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</si>
  <si>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</si>
  <si>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</si>
  <si>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</si>
  <si>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</si>
  <si>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</si>
  <si>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</si>
  <si>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</si>
  <si>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</si>
  <si>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</si>
  <si>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</si>
  <si>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</si>
  <si>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</si>
  <si>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</si>
  <si>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</si>
  <si>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</si>
  <si>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</si>
  <si>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</si>
  <si>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</si>
  <si>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</si>
  <si>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</si>
  <si>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</si>
  <si>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</si>
  <si>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</si>
  <si>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</si>
  <si>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</si>
  <si>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</si>
  <si>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</si>
  <si>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</si>
  <si>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</si>
  <si>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</si>
  <si>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</si>
  <si>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</si>
  <si>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</si>
  <si>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</si>
  <si>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</si>
  <si>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</si>
  <si>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</si>
  <si>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</si>
  <si>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</si>
  <si>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</si>
  <si>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</si>
  <si>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</si>
  <si>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</si>
  <si>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</si>
  <si>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</si>
  <si>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</si>
  <si>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</si>
  <si>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</si>
  <si>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</si>
  <si>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</si>
  <si>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</si>
  <si>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</si>
  <si>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</si>
  <si>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</si>
  <si>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</si>
  <si>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</si>
  <si>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</si>
  <si>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</si>
  <si>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</si>
  <si>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</si>
  <si>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</si>
  <si>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</si>
  <si>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</si>
  <si>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</si>
  <si>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</si>
  <si>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</si>
  <si>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10.05.2011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</si>
  <si>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</si>
  <si>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</si>
  <si>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</si>
  <si>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</si>
  <si>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</si>
  <si>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</si>
  <si>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</si>
  <si>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</si>
  <si>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</si>
  <si>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</si>
  <si>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</si>
  <si>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</si>
  <si>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</si>
  <si>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</si>
  <si>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</si>
  <si>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</si>
  <si>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</si>
  <si>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</si>
  <si>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</si>
  <si>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</si>
  <si>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</si>
  <si>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</si>
  <si>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</si>
  <si>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</si>
  <si>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</si>
  <si>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</si>
  <si>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</si>
  <si>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</si>
  <si>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</si>
  <si>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</si>
  <si>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</si>
  <si>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</si>
  <si>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</si>
  <si>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</si>
  <si>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</si>
  <si>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</si>
  <si>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</si>
  <si>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</si>
  <si>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</si>
  <si>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</si>
  <si>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</si>
  <si>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</si>
  <si>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</si>
  <si>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</si>
  <si>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</si>
  <si>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</si>
  <si>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</si>
  <si>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</si>
  <si>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</si>
  <si>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</si>
  <si>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</si>
  <si>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</si>
  <si>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</si>
  <si>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</si>
  <si>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</si>
  <si>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</si>
  <si>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</si>
  <si>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</si>
  <si>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</si>
  <si>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</si>
  <si>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</si>
  <si>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</si>
  <si>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</si>
  <si>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10.05.2011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</si>
  <si>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</si>
  <si>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</si>
  <si>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</si>
  <si>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</si>
  <si>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</si>
  <si>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</si>
  <si>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</si>
  <si>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</si>
  <si>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</si>
  <si>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</si>
  <si>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</si>
  <si>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</si>
  <si>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</si>
  <si>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</si>
  <si>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</si>
  <si>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</si>
  <si>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</si>
  <si>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</si>
  <si>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</si>
  <si>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</si>
  <si>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</si>
  <si>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</si>
  <si>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</si>
  <si>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</si>
  <si>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</si>
  <si>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</si>
  <si>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</si>
  <si>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</si>
  <si>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</si>
  <si>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</si>
  <si>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</si>
  <si>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</si>
  <si>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</si>
  <si>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</si>
  <si>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</si>
  <si>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</si>
  <si>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</si>
  <si>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</si>
  <si>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</si>
  <si>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</si>
  <si>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</si>
  <si>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</si>
  <si>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</si>
  <si>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</si>
  <si>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</si>
  <si>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</si>
  <si>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</si>
  <si>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</si>
  <si>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</si>
  <si>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</si>
  <si>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</si>
  <si>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</si>
  <si>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</si>
  <si>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</si>
  <si>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</si>
  <si>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</si>
  <si>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</si>
  <si>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</si>
  <si>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</si>
  <si>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</si>
  <si>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</si>
  <si>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</si>
  <si>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</si>
  <si>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</si>
  <si>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</si>
  <si>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</si>
  <si>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</si>
  <si>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</si>
  <si>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</si>
  <si>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</si>
  <si>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</si>
  <si>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</si>
  <si>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</si>
  <si>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</si>
  <si>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</si>
  <si>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</si>
  <si>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</si>
  <si>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</si>
  <si>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</si>
  <si>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</si>
  <si>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</si>
  <si>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</si>
  <si>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</si>
  <si>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</si>
  <si>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</si>
  <si>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</si>
  <si>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</si>
  <si>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</si>
  <si>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</si>
  <si>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</si>
  <si>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</si>
  <si>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</si>
  <si>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съставяне:10.05.2011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</si>
  <si>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</si>
  <si>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</si>
  <si>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</si>
  <si>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</si>
  <si>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</si>
  <si>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</si>
  <si>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</si>
  <si>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</si>
  <si>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</si>
  <si>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</si>
  <si>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</si>
  <si>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</si>
  <si>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</si>
  <si>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</si>
  <si>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</si>
  <si>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</si>
  <si>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</si>
  <si>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</si>
  <si>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</si>
  <si>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</si>
  <si>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</si>
  <si>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</si>
  <si>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</si>
  <si>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</si>
  <si>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</si>
  <si>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</si>
  <si>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</si>
  <si>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</si>
  <si>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</si>
  <si>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</si>
  <si>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</si>
  <si>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</si>
  <si>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</si>
  <si>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</si>
  <si>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</si>
  <si>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</si>
  <si>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</si>
  <si>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</si>
  <si>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</si>
  <si>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</si>
  <si>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</si>
  <si>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</si>
  <si>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</si>
  <si>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</si>
  <si>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</si>
  <si>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</si>
  <si>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</si>
  <si>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</si>
  <si>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</si>
  <si>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</si>
  <si>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</si>
  <si>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</si>
  <si>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</si>
  <si>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</si>
  <si>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</si>
  <si>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</si>
  <si>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</si>
  <si>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</si>
  <si>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</si>
  <si>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</si>
  <si>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</si>
  <si>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</si>
  <si>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</si>
  <si>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</si>
  <si>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</si>
  <si>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</si>
  <si>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</si>
  <si>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</si>
  <si>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</si>
  <si>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</si>
  <si>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</si>
  <si>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</si>
  <si>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</si>
  <si>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</si>
  <si>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</si>
  <si>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</si>
  <si>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</si>
  <si>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</si>
  <si>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</si>
  <si>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</si>
  <si>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</si>
  <si>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</si>
  <si>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</si>
  <si>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</si>
  <si>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</si>
  <si>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</si>
  <si>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</si>
  <si>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</si>
  <si>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</si>
  <si>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</si>
  <si>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</si>
  <si>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</si>
  <si>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</si>
  <si>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</si>
  <si>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</si>
  <si>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</si>
  <si>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</si>
  <si>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</si>
  <si>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</si>
  <si>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</si>
  <si>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</si>
  <si>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</si>
  <si>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</si>
  <si>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</si>
  <si>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</si>
  <si>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</si>
  <si>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</si>
  <si>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</si>
  <si>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</si>
  <si>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</si>
  <si>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</si>
  <si>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</si>
  <si>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</si>
  <si>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</si>
  <si>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</si>
  <si>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</si>
  <si>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</si>
  <si>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</si>
  <si>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</si>
  <si>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</si>
  <si>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</si>
  <si>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</si>
  <si>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</si>
  <si>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</si>
  <si>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</si>
  <si>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</si>
  <si>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</si>
  <si>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</si>
  <si>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</si>
  <si>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</si>
  <si>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</si>
  <si>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</si>
  <si>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</si>
  <si>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</si>
  <si>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</si>
  <si>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</si>
  <si>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</si>
  <si>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</si>
  <si>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</si>
  <si>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</si>
  <si>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</si>
  <si>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</si>
  <si>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</si>
  <si>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</si>
  <si>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</si>
  <si>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</si>
  <si>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</si>
  <si>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</si>
  <si>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</si>
  <si>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</si>
  <si>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</si>
  <si>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</si>
  <si>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</si>
  <si>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</si>
  <si>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</si>
  <si>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</si>
  <si>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</si>
  <si>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</si>
  <si>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</si>
  <si>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</si>
  <si>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</si>
  <si>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</si>
  <si>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</si>
  <si>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</si>
  <si>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</si>
  <si>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</si>
  <si>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</si>
  <si>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</si>
  <si>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</si>
  <si>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</si>
  <si>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</si>
  <si>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</si>
  <si>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</si>
  <si>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10.05.2011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</si>
  <si>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</si>
  <si>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</si>
  <si>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</si>
  <si>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</si>
  <si>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</si>
  <si>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</si>
  <si>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</si>
  <si>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</si>
  <si>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</si>
  <si>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</si>
  <si>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</si>
  <si>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</si>
  <si>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</si>
  <si>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</si>
  <si>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</si>
  <si>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</si>
  <si>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</si>
  <si>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</si>
  <si>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</si>
  <si>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</si>
  <si>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</si>
  <si>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</si>
  <si>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</si>
  <si>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</si>
  <si>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</si>
  <si>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</si>
  <si>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</si>
  <si>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</si>
  <si>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</si>
  <si>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</si>
  <si>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</si>
  <si>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</si>
  <si>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</si>
  <si>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</si>
  <si>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</si>
  <si>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</si>
  <si>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</si>
  <si>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</si>
  <si>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съставяне:10.05.2011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</si>
  <si>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</si>
  <si>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</si>
  <si>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</si>
  <si>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</si>
  <si>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01.01.2010 – 31.12.2010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</si>
  <si>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</si>
  <si>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</si>
  <si>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</si>
  <si>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</si>
  <si>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</si>
  <si>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</si>
  <si>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</si>
  <si>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</si>
  <si>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</si>
  <si>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</si>
  <si>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</si>
  <si>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</si>
  <si>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</si>
  <si>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</si>
  <si>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</si>
  <si>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</si>
  <si>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</si>
  <si>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</si>
  <si>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</si>
  <si>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</si>
  <si>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</si>
  <si>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</si>
  <si>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</si>
  <si>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</si>
  <si>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</si>
  <si>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</si>
  <si>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</si>
  <si>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</si>
  <si>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</si>
  <si>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10.05.2011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</si>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</sst>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B15">
      <selection activeCell="E111" sqref="E11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446</v>
      </c>
      <c r="D11" s="46">
        <v>446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182</v>
      </c>
      <c r="D12" s="46">
        <v>187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>
        <v>126</v>
      </c>
      <c r="D13" s="46">
        <v>127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24</v>
      </c>
      <c r="D15" s="46">
        <v>25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5</v>
      </c>
      <c r="D16" s="46">
        <v>6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>
        <v>3</v>
      </c>
      <c r="D17" s="46">
        <v>2</v>
      </c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786</v>
      </c>
      <c r="D19" s="60">
        <f>SUM(D11:D18)</f>
        <v>793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>
        <v>3</v>
      </c>
      <c r="D26" s="46">
        <v>3</v>
      </c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3</v>
      </c>
      <c r="D27" s="60">
        <f>SUM(D23:D26)</f>
        <v>3</v>
      </c>
      <c r="E27" s="67" t="s">
        <v>87</v>
      </c>
      <c r="F27" s="47" t="s">
        <v>88</v>
      </c>
      <c r="G27" s="54">
        <f>SUM(G28:G30)</f>
        <v>-421</v>
      </c>
      <c r="H27" s="54">
        <f>SUM(H28:H30)</f>
        <v>-116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/>
      <c r="H28" s="48"/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-421</v>
      </c>
      <c r="H29" s="51">
        <v>-116</v>
      </c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-71</v>
      </c>
      <c r="H32" s="51">
        <v>-305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-492</v>
      </c>
      <c r="H33" s="54">
        <f>H27+H31+H32</f>
        <v>-421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/>
      <c r="D35" s="46"/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507</v>
      </c>
      <c r="H36" s="54">
        <f>H25+H17+H33</f>
        <v>578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0</v>
      </c>
      <c r="D45" s="60">
        <f>D34+D39+D44</f>
        <v>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789</v>
      </c>
      <c r="D55" s="60">
        <f>D19+D20+D21+D27+D32+D45+D51+D53+D54</f>
        <v>796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212</v>
      </c>
      <c r="D58" s="46">
        <v>232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1817</v>
      </c>
      <c r="H61" s="54">
        <f>SUM(H62:H68)</f>
        <v>1915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1699</v>
      </c>
      <c r="H62" s="48">
        <v>1782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212</v>
      </c>
      <c r="D64" s="60">
        <f>SUM(D58:D63)</f>
        <v>232</v>
      </c>
      <c r="E64" s="41" t="s">
        <v>205</v>
      </c>
      <c r="F64" s="47" t="s">
        <v>206</v>
      </c>
      <c r="G64" s="48">
        <v>30</v>
      </c>
      <c r="H64" s="48">
        <v>24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>
        <v>26</v>
      </c>
      <c r="H65" s="48">
        <v>35</v>
      </c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48</v>
      </c>
      <c r="H66" s="48">
        <v>52</v>
      </c>
    </row>
    <row r="67" spans="1:8" ht="13.5">
      <c r="A67" s="39" t="s">
        <v>212</v>
      </c>
      <c r="B67" s="45" t="s">
        <v>213</v>
      </c>
      <c r="C67" s="46"/>
      <c r="D67" s="46"/>
      <c r="E67" s="41" t="s">
        <v>214</v>
      </c>
      <c r="F67" s="47" t="s">
        <v>215</v>
      </c>
      <c r="G67" s="48">
        <v>8</v>
      </c>
      <c r="H67" s="48">
        <v>8</v>
      </c>
    </row>
    <row r="68" spans="1:8" ht="13.5">
      <c r="A68" s="39" t="s">
        <v>216</v>
      </c>
      <c r="B68" s="45" t="s">
        <v>217</v>
      </c>
      <c r="C68" s="46">
        <v>554</v>
      </c>
      <c r="D68" s="46">
        <v>564</v>
      </c>
      <c r="E68" s="41" t="s">
        <v>218</v>
      </c>
      <c r="F68" s="47" t="s">
        <v>219</v>
      </c>
      <c r="G68" s="48">
        <v>6</v>
      </c>
      <c r="H68" s="48">
        <v>14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41</v>
      </c>
      <c r="H69" s="48">
        <v>26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576</v>
      </c>
      <c r="D71" s="46">
        <v>587</v>
      </c>
      <c r="E71" s="67" t="s">
        <v>50</v>
      </c>
      <c r="F71" s="94" t="s">
        <v>229</v>
      </c>
      <c r="G71" s="95">
        <f>G59+G60+G61+G69+G70</f>
        <v>1858</v>
      </c>
      <c r="H71" s="95">
        <f>H59+H60+H61+H69+H70</f>
        <v>1941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17</v>
      </c>
      <c r="D72" s="46">
        <v>17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21</v>
      </c>
      <c r="D74" s="46">
        <v>2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1168</v>
      </c>
      <c r="D75" s="60">
        <f>SUM(D67:D74)</f>
        <v>1170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1858</v>
      </c>
      <c r="H79" s="107">
        <f>H71+H74+H75+H76</f>
        <v>1941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5</v>
      </c>
      <c r="D87" s="46">
        <v>7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191</v>
      </c>
      <c r="D88" s="46">
        <v>314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196</v>
      </c>
      <c r="D91" s="60">
        <f>SUM(D87:D90)</f>
        <v>321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1576</v>
      </c>
      <c r="D93" s="60">
        <f>D64+D75+D84+D91+D92</f>
        <v>1723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2365</v>
      </c>
      <c r="D94" s="114">
        <f>D93+D55</f>
        <v>2519</v>
      </c>
      <c r="E94" s="115" t="s">
        <v>275</v>
      </c>
      <c r="F94" s="116" t="s">
        <v>276</v>
      </c>
      <c r="G94" s="117">
        <f>G36+G39+G55+G79</f>
        <v>2365</v>
      </c>
      <c r="H94" s="117">
        <f>H36+H39+H55+H79</f>
        <v>2519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tabSelected="1" zoomScale="75" zoomScaleNormal="75" workbookViewId="0" topLeftCell="A1">
      <selection activeCell="C53" sqref="C53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31.03.2011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92</v>
      </c>
      <c r="D9" s="158">
        <v>119</v>
      </c>
      <c r="E9" s="156" t="s">
        <v>292</v>
      </c>
      <c r="F9" s="159" t="s">
        <v>293</v>
      </c>
      <c r="G9" s="160">
        <v>95</v>
      </c>
      <c r="H9" s="160">
        <v>140</v>
      </c>
    </row>
    <row r="10" spans="1:8" ht="12">
      <c r="A10" s="156" t="s">
        <v>294</v>
      </c>
      <c r="B10" s="157" t="s">
        <v>295</v>
      </c>
      <c r="C10" s="158">
        <v>8</v>
      </c>
      <c r="D10" s="158">
        <v>37</v>
      </c>
      <c r="E10" s="156" t="s">
        <v>296</v>
      </c>
      <c r="F10" s="159" t="s">
        <v>297</v>
      </c>
      <c r="G10" s="160">
        <v>4</v>
      </c>
      <c r="H10" s="160">
        <v>9</v>
      </c>
    </row>
    <row r="11" spans="1:8" ht="12">
      <c r="A11" s="156" t="s">
        <v>298</v>
      </c>
      <c r="B11" s="157" t="s">
        <v>299</v>
      </c>
      <c r="C11" s="158">
        <v>7</v>
      </c>
      <c r="D11" s="158">
        <v>8</v>
      </c>
      <c r="E11" s="161" t="s">
        <v>300</v>
      </c>
      <c r="F11" s="159" t="s">
        <v>301</v>
      </c>
      <c r="G11" s="160">
        <v>1</v>
      </c>
      <c r="H11" s="160">
        <v>7</v>
      </c>
    </row>
    <row r="12" spans="1:8" ht="12">
      <c r="A12" s="156" t="s">
        <v>302</v>
      </c>
      <c r="B12" s="157" t="s">
        <v>303</v>
      </c>
      <c r="C12" s="158">
        <v>54</v>
      </c>
      <c r="D12" s="158">
        <v>60</v>
      </c>
      <c r="E12" s="161" t="s">
        <v>82</v>
      </c>
      <c r="F12" s="159" t="s">
        <v>304</v>
      </c>
      <c r="G12" s="160">
        <v>1</v>
      </c>
      <c r="H12" s="160">
        <v>2</v>
      </c>
    </row>
    <row r="13" spans="1:18" ht="12">
      <c r="A13" s="156" t="s">
        <v>305</v>
      </c>
      <c r="B13" s="157" t="s">
        <v>306</v>
      </c>
      <c r="C13" s="158">
        <v>9</v>
      </c>
      <c r="D13" s="158">
        <v>8</v>
      </c>
      <c r="E13" s="162" t="s">
        <v>55</v>
      </c>
      <c r="F13" s="163" t="s">
        <v>307</v>
      </c>
      <c r="G13" s="152">
        <f>SUM(G9:G12)</f>
        <v>101</v>
      </c>
      <c r="H13" s="152">
        <f>SUM(H9:H12)</f>
        <v>158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2</v>
      </c>
      <c r="D14" s="158">
        <v>8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/>
      <c r="D16" s="166"/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172</v>
      </c>
      <c r="D19" s="172">
        <f>SUM(D9:D15)+D16</f>
        <v>240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/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/>
      <c r="D25" s="158">
        <v>1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0</v>
      </c>
      <c r="D26" s="172">
        <f>SUM(D22:D25)</f>
        <v>1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172</v>
      </c>
      <c r="D28" s="155">
        <f>D26+D19</f>
        <v>241</v>
      </c>
      <c r="E28" s="149" t="s">
        <v>346</v>
      </c>
      <c r="F28" s="167" t="s">
        <v>347</v>
      </c>
      <c r="G28" s="152">
        <f>G13+G15+G24</f>
        <v>101</v>
      </c>
      <c r="H28" s="152">
        <f>H13+H15+H24</f>
        <v>158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71</v>
      </c>
      <c r="H30" s="176">
        <f>IF((D28-H28)&gt;0,D28-H28,0)</f>
        <v>83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172</v>
      </c>
      <c r="D33" s="172">
        <f>D28+D31+D32</f>
        <v>241</v>
      </c>
      <c r="E33" s="149" t="s">
        <v>362</v>
      </c>
      <c r="F33" s="167" t="s">
        <v>363</v>
      </c>
      <c r="G33" s="176">
        <f>G32+G31+G28</f>
        <v>101</v>
      </c>
      <c r="H33" s="176">
        <f>H32+H31+H28</f>
        <v>158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71</v>
      </c>
      <c r="H34" s="152">
        <f>IF((D33-H33)&gt;0,D33-H33,0)</f>
        <v>83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71</v>
      </c>
      <c r="H39" s="191">
        <f>IF(H34&gt;0,IF(D35+H34&lt;0,0,D35+H34),IF(D34-D35&lt;0,D35-D34,0))</f>
        <v>83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71</v>
      </c>
      <c r="H41" s="150">
        <f>IF(D39=0,IF(H39-H40&gt;0,H39-H40+D40,0),IF(D39-D40&lt;0,D40-D39+H40,0))</f>
        <v>83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172</v>
      </c>
      <c r="D42" s="176">
        <f>D33+D35+D39</f>
        <v>241</v>
      </c>
      <c r="E42" s="179" t="s">
        <v>389</v>
      </c>
      <c r="F42" s="187" t="s">
        <v>390</v>
      </c>
      <c r="G42" s="176">
        <f>G39+G33</f>
        <v>172</v>
      </c>
      <c r="H42" s="176">
        <f>H39+H33</f>
        <v>241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30">
      <selection activeCell="B48" sqref="B48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31.03.2011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180</v>
      </c>
      <c r="D10" s="236">
        <v>297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-231</v>
      </c>
      <c r="D11" s="236">
        <v>-434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-65</v>
      </c>
      <c r="D13" s="236">
        <v>-78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-5</v>
      </c>
      <c r="D14" s="236">
        <v>-8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/>
      <c r="D15" s="236"/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>
        <v>-1</v>
      </c>
      <c r="D17" s="236">
        <v>-1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>
        <v>-2</v>
      </c>
      <c r="D19" s="236">
        <v>-7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-124</v>
      </c>
      <c r="D20" s="232">
        <f>SUM(D10:D19)</f>
        <v>-231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/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-124</v>
      </c>
      <c r="D43" s="232">
        <f>D42+D32+D20</f>
        <v>-231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321</v>
      </c>
      <c r="D44" s="246">
        <v>467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197</v>
      </c>
      <c r="D45" s="232">
        <f>D44+D43</f>
        <v>236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21">
      <selection activeCell="G40" sqref="G40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>
        <f>'справка _1_БАЛАНС'!E3</f>
        <v>0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>
        <f>'справка _1_БАЛАНС'!E4</f>
        <v>0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>
        <f>'справка _1_БАЛАНС'!E5</f>
        <v>0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0</v>
      </c>
      <c r="J11" s="305">
        <f>'справка _1_БАЛАНС'!H29+'справка _1_БАЛАНС'!H32</f>
        <v>-421</v>
      </c>
      <c r="K11" s="306"/>
      <c r="L11" s="307">
        <f>SUM(C11:K11)</f>
        <v>578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0</v>
      </c>
      <c r="J15" s="313">
        <f t="shared" si="2"/>
        <v>-421</v>
      </c>
      <c r="K15" s="313">
        <f t="shared" si="2"/>
        <v>0</v>
      </c>
      <c r="L15" s="307">
        <f t="shared" si="1"/>
        <v>578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-71</v>
      </c>
      <c r="K16" s="306"/>
      <c r="L16" s="307">
        <f t="shared" si="1"/>
        <v>-71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0</v>
      </c>
      <c r="J29" s="309">
        <f t="shared" si="6"/>
        <v>-492</v>
      </c>
      <c r="K29" s="309">
        <f t="shared" si="6"/>
        <v>0</v>
      </c>
      <c r="L29" s="307">
        <f t="shared" si="1"/>
        <v>507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0</v>
      </c>
      <c r="J32" s="309">
        <f t="shared" si="7"/>
        <v>-492</v>
      </c>
      <c r="K32" s="309">
        <f t="shared" si="7"/>
        <v>0</v>
      </c>
      <c r="L32" s="307">
        <f t="shared" si="1"/>
        <v>507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B1">
      <selection activeCell="K10" sqref="K10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31.03.2011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/>
      <c r="E9" s="361"/>
      <c r="F9" s="361">
        <v>0</v>
      </c>
      <c r="G9" s="362">
        <f>D9+E9-F9</f>
        <v>0</v>
      </c>
      <c r="H9" s="363"/>
      <c r="I9" s="363"/>
      <c r="J9" s="362">
        <f>G9+H9-I9</f>
        <v>0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/>
      <c r="E10" s="361"/>
      <c r="F10" s="361"/>
      <c r="G10" s="362">
        <f aca="true" t="shared" si="2" ref="G10:G39">D10+E10-F10</f>
        <v>0</v>
      </c>
      <c r="H10" s="363"/>
      <c r="I10" s="363"/>
      <c r="J10" s="362">
        <f aca="true" t="shared" si="3" ref="J10:J39">G10+H10-I10</f>
        <v>0</v>
      </c>
      <c r="K10" s="363"/>
      <c r="L10" s="363"/>
      <c r="M10" s="363"/>
      <c r="N10" s="362">
        <f aca="true" t="shared" si="4" ref="N10:N39">K10+L10-M10</f>
        <v>0</v>
      </c>
      <c r="O10" s="363"/>
      <c r="P10" s="363"/>
      <c r="Q10" s="362">
        <f t="shared" si="0"/>
        <v>0</v>
      </c>
      <c r="R10" s="362">
        <f t="shared" si="1"/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/>
      <c r="E11" s="361"/>
      <c r="F11" s="361"/>
      <c r="G11" s="362">
        <f t="shared" si="2"/>
        <v>0</v>
      </c>
      <c r="H11" s="363"/>
      <c r="I11" s="363"/>
      <c r="J11" s="362">
        <f t="shared" si="3"/>
        <v>0</v>
      </c>
      <c r="K11" s="363"/>
      <c r="L11" s="363"/>
      <c r="M11" s="363"/>
      <c r="N11" s="362">
        <f t="shared" si="4"/>
        <v>0</v>
      </c>
      <c r="O11" s="363"/>
      <c r="P11" s="363"/>
      <c r="Q11" s="362">
        <f t="shared" si="0"/>
        <v>0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/>
      <c r="E13" s="361"/>
      <c r="F13" s="361"/>
      <c r="G13" s="362">
        <f t="shared" si="2"/>
        <v>0</v>
      </c>
      <c r="H13" s="363"/>
      <c r="I13" s="363"/>
      <c r="J13" s="362">
        <f t="shared" si="3"/>
        <v>0</v>
      </c>
      <c r="K13" s="363"/>
      <c r="L13" s="363"/>
      <c r="M13" s="363"/>
      <c r="N13" s="362">
        <f t="shared" si="4"/>
        <v>0</v>
      </c>
      <c r="O13" s="363"/>
      <c r="P13" s="363"/>
      <c r="Q13" s="362">
        <f t="shared" si="0"/>
        <v>0</v>
      </c>
      <c r="R13" s="362">
        <f t="shared" si="1"/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/>
      <c r="E14" s="361">
        <v>0</v>
      </c>
      <c r="F14" s="361"/>
      <c r="G14" s="362">
        <f t="shared" si="2"/>
        <v>0</v>
      </c>
      <c r="H14" s="363"/>
      <c r="I14" s="363"/>
      <c r="J14" s="362">
        <f t="shared" si="3"/>
        <v>0</v>
      </c>
      <c r="K14" s="363"/>
      <c r="L14" s="363"/>
      <c r="M14" s="363"/>
      <c r="N14" s="362">
        <f t="shared" si="4"/>
        <v>0</v>
      </c>
      <c r="O14" s="363"/>
      <c r="P14" s="363"/>
      <c r="Q14" s="362">
        <f t="shared" si="0"/>
        <v>0</v>
      </c>
      <c r="R14" s="362">
        <f t="shared" si="1"/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0</v>
      </c>
      <c r="E17" s="375">
        <f>SUM(E9:E16)</f>
        <v>0</v>
      </c>
      <c r="F17" s="375">
        <f>SUM(F9:F16)</f>
        <v>0</v>
      </c>
      <c r="G17" s="362">
        <f t="shared" si="2"/>
        <v>0</v>
      </c>
      <c r="H17" s="376">
        <f>SUM(H9:H16)</f>
        <v>0</v>
      </c>
      <c r="I17" s="376">
        <f>SUM(I9:I16)</f>
        <v>0</v>
      </c>
      <c r="J17" s="362">
        <f t="shared" si="3"/>
        <v>0</v>
      </c>
      <c r="K17" s="376">
        <f>SUM(K9:K16)</f>
        <v>0</v>
      </c>
      <c r="L17" s="376">
        <f>SUM(L9:L16)</f>
        <v>0</v>
      </c>
      <c r="M17" s="376">
        <f>SUM(M9:M16)</f>
        <v>0</v>
      </c>
      <c r="N17" s="362">
        <f t="shared" si="4"/>
        <v>0</v>
      </c>
      <c r="O17" s="376">
        <f>SUM(O9:O16)</f>
        <v>0</v>
      </c>
      <c r="P17" s="376">
        <f>SUM(P9:P16)</f>
        <v>0</v>
      </c>
      <c r="Q17" s="362">
        <f t="shared" si="5"/>
        <v>0</v>
      </c>
      <c r="R17" s="362">
        <f t="shared" si="6"/>
        <v>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0</v>
      </c>
      <c r="H40" s="406">
        <f t="shared" si="13"/>
        <v>0</v>
      </c>
      <c r="I40" s="406">
        <f t="shared" si="13"/>
        <v>0</v>
      </c>
      <c r="J40" s="406">
        <f t="shared" si="13"/>
        <v>0</v>
      </c>
      <c r="K40" s="406">
        <f t="shared" si="13"/>
        <v>0</v>
      </c>
      <c r="L40" s="406">
        <f t="shared" si="13"/>
        <v>0</v>
      </c>
      <c r="M40" s="406">
        <f t="shared" si="13"/>
        <v>0</v>
      </c>
      <c r="N40" s="406">
        <f t="shared" si="13"/>
        <v>0</v>
      </c>
      <c r="O40" s="406">
        <f t="shared" si="13"/>
        <v>0</v>
      </c>
      <c r="P40" s="406">
        <f t="shared" si="13"/>
        <v>0</v>
      </c>
      <c r="Q40" s="406">
        <f t="shared" si="13"/>
        <v>0</v>
      </c>
      <c r="R40" s="406">
        <f t="shared" si="13"/>
        <v>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B3" sqref="B3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>
        <f>'справка _1_БАЛАНС'!E3</f>
        <v>0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31.03.2011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/>
      <c r="D28" s="447"/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0</v>
      </c>
      <c r="D33" s="458">
        <f>SUM(D34:D37)</f>
        <v>0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0</v>
      </c>
      <c r="D38" s="458">
        <f>SUM(D39:D42)</f>
        <v>0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2">
      <c r="A42" s="452" t="s">
        <v>699</v>
      </c>
      <c r="B42" s="453" t="s">
        <v>700</v>
      </c>
      <c r="C42" s="447"/>
      <c r="D42" s="447"/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0</v>
      </c>
      <c r="D43" s="451">
        <f>D24+D28+D29+D31+D30+D32+D33+D38</f>
        <v>0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0</v>
      </c>
      <c r="D44" s="460">
        <f>D43+D21+D19+D9</f>
        <v>0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0</v>
      </c>
      <c r="D71" s="458">
        <f>SUM(D72:D74)</f>
        <v>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741</v>
      </c>
      <c r="B72" s="453" t="s">
        <v>742</v>
      </c>
      <c r="C72" s="447"/>
      <c r="D72" s="447"/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0</v>
      </c>
      <c r="D85" s="451">
        <f>SUM(D86:D90)+D94</f>
        <v>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2">
      <c r="A87" s="452" t="s">
        <v>769</v>
      </c>
      <c r="B87" s="453" t="s">
        <v>770</v>
      </c>
      <c r="C87" s="447"/>
      <c r="D87" s="447"/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/>
      <c r="D89" s="447"/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0</v>
      </c>
      <c r="D90" s="460">
        <f>SUM(D91:D93)</f>
        <v>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/>
      <c r="D93" s="447"/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/>
      <c r="D94" s="447"/>
      <c r="E94" s="454">
        <f t="shared" si="1"/>
        <v>0</v>
      </c>
      <c r="F94" s="447"/>
    </row>
    <row r="95" spans="1:6" ht="12">
      <c r="A95" s="452" t="s">
        <v>783</v>
      </c>
      <c r="B95" s="453" t="s">
        <v>784</v>
      </c>
      <c r="C95" s="447"/>
      <c r="D95" s="447"/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0</v>
      </c>
      <c r="D96" s="451">
        <f>D85+D80+D75+D71+D95</f>
        <v>0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0</v>
      </c>
      <c r="D97" s="451">
        <f>D96+D68+D66</f>
        <v>0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9">
      <selection activeCell="C36" sqref="C36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31.03.2011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35">
      <selection activeCell="C153" sqref="C153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>
        <f>'справка _1_БАЛАНС'!E3</f>
        <v>0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/>
      <c r="D12" s="576"/>
      <c r="E12" s="575"/>
      <c r="F12" s="577"/>
    </row>
    <row r="13" spans="1:6" ht="12.75">
      <c r="A13" s="573" t="s">
        <v>857</v>
      </c>
      <c r="B13" s="574"/>
      <c r="C13" s="575"/>
      <c r="D13" s="576"/>
      <c r="E13" s="575"/>
      <c r="F13" s="577"/>
    </row>
    <row r="14" spans="1:6" ht="12.75">
      <c r="A14" s="573" t="s">
        <v>858</v>
      </c>
      <c r="B14" s="574"/>
      <c r="C14" s="575"/>
      <c r="D14" s="576"/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