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<sst xmlns="http://schemas.openxmlformats.org/spreadsheetml/2006/main" count="1077" uniqueCount="877">
  <si>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</si>
  <si>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</si>
  <si>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</si>
  <si>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</si>
  <si>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</si>
  <si>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</si>
  <si>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</si>
  <si>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</si>
  <si>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</si>
  <si>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</si>
  <si>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</si>
  <si>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</si>
  <si>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</si>
  <si>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</si>
  <si>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</si>
  <si>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</si>
  <si>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</si>
  <si>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</si>
  <si>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</si>
  <si>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</si>
  <si>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</si>
  <si>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</si>
  <si>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</si>
  <si>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</si>
  <si>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</si>
  <si>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</si>
  <si>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</si>
  <si>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</si>
  <si>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</si>
  <si>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</si>
  <si>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</si>
  <si>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</si>
  <si>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</si>
  <si>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</si>
  <si>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</si>
  <si>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</si>
  <si>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</si>
  <si>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</si>
  <si>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</si>
  <si>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</si>
  <si>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</si>
  <si>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</si>
  <si>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</si>
  <si>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</si>
  <si>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</si>
  <si>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</si>
  <si>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</si>
  <si>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</si>
  <si>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</si>
  <si>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</si>
  <si>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</si>
  <si>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</si>
  <si>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</si>
  <si>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</si>
  <si>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</si>
  <si>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</si>
  <si>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</si>
  <si>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</si>
  <si>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</si>
  <si>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</si>
  <si>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</si>
  <si>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</si>
  <si>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</si>
  <si>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</si>
  <si>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</si>
  <si>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</si>
  <si>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</si>
  <si>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</si>
  <si>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</si>
  <si>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</si>
  <si>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</si>
  <si>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</si>
  <si>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</si>
  <si>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</si>
  <si>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</si>
  <si>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</si>
  <si>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</si>
  <si>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</si>
  <si>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</si>
  <si>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</si>
  <si>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</si>
  <si>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</si>
  <si>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</si>
  <si>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</si>
  <si>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</si>
  <si>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</si>
  <si>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</si>
  <si>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</si>
  <si>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</si>
  <si>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</si>
  <si>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</si>
  <si>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</si>
  <si>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</si>
  <si>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</si>
  <si>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</si>
  <si>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</si>
  <si>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</si>
  <si>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</si>
  <si>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</si>
  <si>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</si>
  <si>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</si>
  <si>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</si>
  <si>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</si>
  <si>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</si>
  <si>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</si>
  <si>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</si>
  <si>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</si>
  <si>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</si>
  <si>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</si>
  <si>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</si>
  <si>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</si>
  <si>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</si>
  <si>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</si>
  <si>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</si>
  <si>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</si>
  <si>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</si>
  <si>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</si>
  <si>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</si>
  <si>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</si>
  <si>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</si>
  <si>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</si>
  <si>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</si>
  <si>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</si>
  <si>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</si>
  <si>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</si>
  <si>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</si>
  <si>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</si>
  <si>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</si>
  <si>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</si>
  <si>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</si>
  <si>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</si>
  <si>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</si>
  <si>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</si>
  <si>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</si>
  <si>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</si>
  <si>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</si>
  <si>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</si>
  <si>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</si>
  <si>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</si>
  <si>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</si>
  <si>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</si>
  <si>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</si>
  <si>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</si>
  <si>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</si>
  <si>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</si>
  <si>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</si>
  <si>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</si>
  <si>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</si>
  <si>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</si>
  <si>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</si>
  <si>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</si>
  <si>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</si>
  <si>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</si>
  <si>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</si>
  <si>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</si>
  <si>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</si>
  <si>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</si>
  <si>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</si>
  <si>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</si>
  <si>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</si>
  <si>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</si>
  <si>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</si>
  <si>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</si>
  <si>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</si>
  <si>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</si>
  <si>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</si>
  <si>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</si>
  <si>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</si>
  <si>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</si>
  <si>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</si>
  <si>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</si>
  <si>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</si>
  <si>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</si>
  <si>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</si>
  <si>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</si>
  <si>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</si>
  <si>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</si>
  <si>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</si>
  <si>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</si>
  <si>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</si>
  <si>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</si>
  <si>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</si>
  <si>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</si>
  <si>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</si>
  <si>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</si>
  <si>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</si>
  <si>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</si>
  <si>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</si>
  <si>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</si>
  <si>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</si>
  <si>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</si>
  <si>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</si>
  <si>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</si>
  <si>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</si>
  <si>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</si>
  <si>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</si>
  <si>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</si>
  <si>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</si>
  <si>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</si>
  <si>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</si>
  <si>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</si>
  <si>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</si>
  <si>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</si>
  <si>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</si>
  <si>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</si>
  <si>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</si>
  <si>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</si>
  <si>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</si>
  <si>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</si>
  <si>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</si>
  <si>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</si>
  <si>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</si>
  <si>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</si>
  <si>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</si>
  <si>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</si>
  <si>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</si>
  <si>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</si>
  <si>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</si>
  <si>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</si>
  <si>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</si>
  <si>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</si>
  <si>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</si>
  <si>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</si>
  <si>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</si>
  <si>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</si>
  <si>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</si>
  <si>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</si>
  <si>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</si>
  <si>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</si>
  <si>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</si>
  <si>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</si>
  <si>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</si>
  <si>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</si>
  <si>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</si>
  <si>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</si>
  <si>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</si>
  <si>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</si>
  <si>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</si>
  <si>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</si>
  <si>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</si>
  <si>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</si>
  <si>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</si>
  <si>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</si>
  <si>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</si>
  <si>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</si>
  <si>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</si>
  <si>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</si>
  <si>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</si>
  <si>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</si>
  <si>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</si>
  <si>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</si>
  <si>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</si>
  <si>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</si>
  <si>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</si>
  <si>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</si>
  <si>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</si>
  <si>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</si>
  <si>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</si>
  <si>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</si>
  <si>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</si>
  <si>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</si>
  <si>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</si>
  <si>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</si>
  <si>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</si>
  <si>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</si>
  <si>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</si>
  <si>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</si>
  <si>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</si>
  <si>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</si>
  <si>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</si>
  <si>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</si>
  <si>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</si>
  <si>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</si>
  <si>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</si>
  <si>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</si>
  <si>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</si>
  <si>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</si>
  <si>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</si>
  <si>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</si>
  <si>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</si>
  <si>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</si>
  <si>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</si>
  <si>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</si>
  <si>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</si>
  <si>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</si>
  <si>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</si>
  <si>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</si>
  <si>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</si>
  <si>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</si>
  <si>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</si>
  <si>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</si>
  <si>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</si>
  <si>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</si>
  <si>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</si>
  <si>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</si>
  <si>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</si>
  <si>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</si>
  <si>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</si>
  <si>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</si>
  <si>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</si>
  <si>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</si>
  <si>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</si>
  <si>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</si>
  <si>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</si>
  <si>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</si>
  <si>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</si>
  <si>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</si>
  <si>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</si>
  <si>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</si>
  <si>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</si>
  <si>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</si>
  <si>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</si>
  <si>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</si>
  <si>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</si>
  <si>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</si>
  <si>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</si>
  <si>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</si>
  <si>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</si>
  <si>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</si>
  <si>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</si>
  <si>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</si>
  <si>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</si>
  <si>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</si>
  <si>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</si>
  <si>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</si>
  <si>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</si>
  <si>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</si>
  <si>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</si>
  <si>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</si>
  <si>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</si>
  <si>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</si>
  <si>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</si>
  <si>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</si>
  <si>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</si>
  <si>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</si>
  <si>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</si>
  <si>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</si>
  <si>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</si>
  <si>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</si>
  <si>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</si>
  <si>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</si>
  <si>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</si>
  <si>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</si>
  <si>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</si>
  <si>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</si>
  <si>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</si>
  <si>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</si>
  <si>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</si>
  <si>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</si>
  <si>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</si>
  <si>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</si>
  <si>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</si>
  <si>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</si>
  <si>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</si>
  <si>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</si>
  <si>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</si>
  <si>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</si>
  <si>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</si>
  <si>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</si>
  <si>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</si>
  <si>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</si>
  <si>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</si>
  <si>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</si>
  <si>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</si>
  <si>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</si>
  <si>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</si>
  <si>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</si>
  <si>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</si>
  <si>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</si>
  <si>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</si>
  <si>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</si>
  <si>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</si>
  <si>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</si>
  <si>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</si>
  <si>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</si>
  <si>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</si>
  <si>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</si>
  <si>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</si>
  <si>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</si>
  <si>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</si>
  <si>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</si>
  <si>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</si>
  <si>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</si>
  <si>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</si>
  <si>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</si>
  <si>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</si>
  <si>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</si>
  <si>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</si>
  <si>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</si>
  <si>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</si>
  <si>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</si>
  <si>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</si>
  <si>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</si>
  <si>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</si>
  <si>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</si>
  <si>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</si>
  <si>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</si>
  <si>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</si>
  <si>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</si>
  <si>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</si>
  <si>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</si>
  <si>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</si>
  <si>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</si>
  <si>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</si>
  <si>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</si>
  <si>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</si>
  <si>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</si>
  <si>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</si>
  <si>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</si>
  <si>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</si>
  <si>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</si>
  <si>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</si>
  <si>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</si>
  <si>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</si>
  <si>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</si>
  <si>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</si>
  <si>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</si>
  <si>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</si>
  <si>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</si>
  <si>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</si>
  <si>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</si>
  <si>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</si>
  <si>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</si>
  <si>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</si>
  <si>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</si>
  <si>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</si>
  <si>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</si>
  <si>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</si>
  <si>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</si>
  <si>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</si>
  <si>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</si>
  <si>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</si>
  <si>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</si>
  <si>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</si>
  <si>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</si>
  <si>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</si>
  <si>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</si>
  <si>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</si>
  <si>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</si>
  <si>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</si>
  <si>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</si>
  <si>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</si>
  <si>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</si>
  <si>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</si>
  <si>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</si>
  <si>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</si>
  <si>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</si>
  <si>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</si>
  <si>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</si>
  <si>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</si>
  <si>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</si>
  <si>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</si>
  <si>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</si>
  <si>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</si>
  <si>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</si>
  <si>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</si>
  <si>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</si>
  <si>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</si>
  <si>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</si>
  <si>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</si>
  <si>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</si>
  <si>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</si>
  <si>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</si>
  <si>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</si>
  <si>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</si>
  <si>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</si>
  <si>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</si>
  <si>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</si>
  <si>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</si>
  <si>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</si>
  <si>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</si>
  <si>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</si>
  <si>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</si>
  <si>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</si>
  <si>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</si>
  <si>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</si>
  <si>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</si>
  <si>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</si>
  <si>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</si>
  <si>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</si>
  <si>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</si>
  <si>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</si>
  <si>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</si>
  <si>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</si>
  <si>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</si>
  <si>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</si>
  <si>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</si>
  <si>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</si>
  <si>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</si>
  <si>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</si>
  <si>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</si>
  <si>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</si>
  <si>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</si>
  <si>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</si>
  <si>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</si>
  <si>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</si>
  <si>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</si>
  <si>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</si>
  <si>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</si>
  <si>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</si>
  <si>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</si>
  <si>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</si>
  <si>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</si>
  <si>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</si>
  <si>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</si>
  <si>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</si>
  <si>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</si>
  <si>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</si>
  <si>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</si>
  <si>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</si>
  <si>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</si>
  <si>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</si>
  <si>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</si>
  <si>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</si>
  <si>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</si>
  <si>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</si>
  <si>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</si>
  <si>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</si>
  <si>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</si>
  <si>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</si>
  <si>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</si>
  <si>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</si>
  <si>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</si>
  <si>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</si>
  <si>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</si>
  <si>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</si>
  <si>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</si>
  <si>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</si>
  <si>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</si>
  <si>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</si>
  <si>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</si>
  <si>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</si>
  <si>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</si>
  <si>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</si>
  <si>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</si>
  <si>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</si>
  <si>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</si>
  <si>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</si>
  <si>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</si>
  <si>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</si>
  <si>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</si>
  <si>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</si>
  <si>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</si>
  <si>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</si>
  <si>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</si>
  <si>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</si>
  <si>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</si>
  <si>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</si>
  <si>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</si>
  <si>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</si>
  <si>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</si>
  <si>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</si>
  <si>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</si>
  <si>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</si>
  <si>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</si>
  <si>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</si>
  <si>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</si>
  <si>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</si>
  <si>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</si>
  <si>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</si>
  <si>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</si>
  <si>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</si>
  <si>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</si>
  <si>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</si>
  <si>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</si>
  <si>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</si>
  <si>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</si>
  <si>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</si>
  <si>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</si>
  <si>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</si>
  <si>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</si>
  <si>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</si>
  <si>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</si>
  <si>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</si>
  <si>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</si>
  <si>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</si>
  <si>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</si>
  <si>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</si>
  <si>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</si>
  <si>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</si>
  <si>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</si>
  <si>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</si>
  <si>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</si>
  <si>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</si>
  <si>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</si>
  <si>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</si>
  <si>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</si>
  <si>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</si>
  <si>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</si>
  <si>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</si>
  <si>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</si>
  <si>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</si>
  <si>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</si>
  <si>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</si>
  <si>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</si>
  <si>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</si>
  <si>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</si>
  <si>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</si>
  <si>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</si>
  <si>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</si>
  <si>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</si>
  <si>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</si>
  <si>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</si>
  <si>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</si>
  <si>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</si>
  <si>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</si>
  <si>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</si>
  <si>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</si>
  <si>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</si>
  <si>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</si>
  <si>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</si>
  <si>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</si>
  <si>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</si>
  <si>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</si>
  <si>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</si>
  <si>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</si>
  <si>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</si>
  <si>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</si>
  <si>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</si>
  <si>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</si>
  <si>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</si>
  <si>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</si>
  <si>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</si>
  <si>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</si>
  <si>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</si>
  <si>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</si>
  <si>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</si>
  <si>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</si>
  <si>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</si>
  <si>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</si>
  <si>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</si>
  <si>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</si>
  <si>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</si>
  <si>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</si>
  <si>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</si>
  <si>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</si>
  <si>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</si>
  <si>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</si>
  <si>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</si>
  <si>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</si>
  <si>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</si>
  <si>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</si>
  <si>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</si>
  <si>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</si>
  <si>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</si>
  <si>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</si>
  <si>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</si>
  <si>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</si>
  <si>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</si>
  <si>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</si>
  <si>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</si>
  <si>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</si>
  <si>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</si>
  <si>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</si>
  <si>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</si>
  <si>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</si>
  <si>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</si>
  <si>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</si>
  <si>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</si>
  <si>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</si>
  <si>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</si>
  <si>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</si>
  <si>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</si>
  <si>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</si>
  <si>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</si>
  <si>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</si>
  <si>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</si>
  <si>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</si>
  <si>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</si>
  <si>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</si>
  <si>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</si>
  <si>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</si>
  <si>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</si>
  <si>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</si>
  <si>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</si>
  <si>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</si>
  <si>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</si>
  <si>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</si>
  <si>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</si>
  <si>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</si>
  <si>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</si>
  <si>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</si>
  <si>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</si>
  <si>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</si>
  <si>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</si>
  <si>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</si>
  <si>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</si>
  <si>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</si>
  <si>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</si>
  <si>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</si>
  <si>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</si>
  <si>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</si>
  <si>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</si>
  <si>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</si>
  <si>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</si>
  <si>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</si>
  <si>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</si>
  <si>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</si>
  <si>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</si>
  <si>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</si>
  <si>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</si>
  <si>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</si>
  <si>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</si>
  <si>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</si>
  <si>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</si>
  <si>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</si>
  <si>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</si>
  <si>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</si>
  <si>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</si>
  <si>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</si>
  <si>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</si>
  <si>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</si>
  <si>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</si>
  <si>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</si>
  <si>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</si>
  <si>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</si>
  <si>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</si>
  <si>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</si>
  <si>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</si>
  <si>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</si>
  <si>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</si>
  <si>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</si>
  <si>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</si>
  <si>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</si>
  <si>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</si>
  <si>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</si>
  <si>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</si>
  <si>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</si>
  <si>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</si>
  <si>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</si>
  <si>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</si>
  <si>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</si>
  <si>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</si>
  <si>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</si>
  <si>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</si>
  <si>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</si>
  <si>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</si>
  <si>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</si>
  <si>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</si>
  <si>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</si>
  <si>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</si>
  <si>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</si>
  <si>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</si>
  <si>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</si>
  <si>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</si>
  <si>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</si>
  <si>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</si>
  <si>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</si>
  <si>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</si>
  <si>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</si>
  <si>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</si>
  <si>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</si>
  <si>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</si>
  <si>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</si>
  <si>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</si>
  <si>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</si>
  <si>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</si>
  <si>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</si>
  <si>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</si>
  <si>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</si>
  <si>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</si>
  <si>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</si>
  <si>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</si>
  <si>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</si>
  <si>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</si>
  <si>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</si>
  <si>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</si>
  <si>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</si>
  <si>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</si>
  <si>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</si>
  <si>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</si>
  <si>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</si>
  <si>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</si>
  <si>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</si>
  <si>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</si>
  <si>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</si>
  <si>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</si>
  <si>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</si>
  <si>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</si>
  <si>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</si>
  <si>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</si>
  <si>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</si>
  <si>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</si>
  <si>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</si>
  <si>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</si>
  <si>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</si>
  <si>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</si>
  <si>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</si>
  <si>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</si>
  <si>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</si>
  <si>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</si>
  <si>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</si>
  <si>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</si>
  <si>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</si>
  <si>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</si>
  <si>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</si>
  <si>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</si>
  <si>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</si>
  <si>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</si>
  <si>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</si>
  <si>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</si>
  <si>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</si>
  <si>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</si>
  <si>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</si>
  <si>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</si>
  <si>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</si>
  <si>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</si>
  <si>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</si>
  <si>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</si>
  <si>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</si>
  <si>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</si>
  <si>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</si>
  <si>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</si>
  <si>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</si>
  <si>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</si>
  <si>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</si>
  <si>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</si>
  <si>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</si>
  <si>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</si>
  <si>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</si>
  <si>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</si>
  <si>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</si>
  <si>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</si>
  <si>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</si>
  <si>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</si>
  <si>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</si>
  <si>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</si>
  <si>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</si>
  <si>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</si>
  <si>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</si>
  <si>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</si>
  <si>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</si>
  <si>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</si>
  <si>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</si>
  <si>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</si>
  <si>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</si>
  <si>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</si>
  <si>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</si>
  <si>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</si>
  <si>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</si>
  <si>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</si>
  <si>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</si>
  <si>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</si>
  <si>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</si>
  <si>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</si>
  <si>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</si>
  <si>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</si>
  <si>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</si>
  <si>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</si>
  <si>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</si>
  <si>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</si>
  <si>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</si>
  <si>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</si>
  <si>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</si>
  <si>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</si>
  <si>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</si>
  <si>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</si>
  <si>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</si>
  <si>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</si>
  <si>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</si>
  <si>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</si>
  <si>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</si>
  <si>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</si>
  <si>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</si>
  <si>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1."МЕТЕКО" АД</t>
  </si>
  <si>
    <t>"Елпром ЗЕМ" АД</t>
  </si>
  <si>
    <t xml:space="preserve">Вид на отчета: консолидиран /неконсолидиран: </t>
  </si>
  <si>
    <t>неконсолидиран</t>
  </si>
  <si>
    <t>ОТЧЕТ 2010 Г.</t>
  </si>
  <si>
    <t>З. Минчева</t>
  </si>
  <si>
    <t>В. Филипов</t>
  </si>
  <si>
    <t>Дата на съставяне: 28.03.2011 г.</t>
  </si>
  <si>
    <t>28.03.2011 г.</t>
  </si>
  <si>
    <t xml:space="preserve">Дата на съставяне:     28.03.2011 г.                              </t>
  </si>
  <si>
    <t xml:space="preserve">Дата  на съставяне: 28.03.2011 г.                                                                                                                     </t>
  </si>
  <si>
    <t xml:space="preserve">Дата на съставяне: 28.03.2011 г.      </t>
  </si>
  <si>
    <t xml:space="preserve">Дата на съставяне: 28.03.2011 г.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</si>
</sst>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E59">
      <selection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620115</v>
      </c>
    </row>
    <row r="4" spans="1:8" ht="15">
      <c r="A4" s="576" t="s">
        <v>866</v>
      </c>
      <c r="B4" s="582"/>
      <c r="C4" s="582"/>
      <c r="D4" s="582"/>
      <c r="E4" s="504" t="s">
        <v>867</v>
      </c>
      <c r="F4" s="578" t="s">
        <v>3</v>
      </c>
      <c r="G4" s="579"/>
      <c r="H4" s="461">
        <v>275</v>
      </c>
    </row>
    <row r="5" spans="1:8" ht="15">
      <c r="A5" s="576" t="s">
        <v>4</v>
      </c>
      <c r="B5" s="577"/>
      <c r="C5" s="577"/>
      <c r="D5" s="577"/>
      <c r="E5" s="505" t="s">
        <v>868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9921</v>
      </c>
      <c r="D11" s="151">
        <v>9921</v>
      </c>
      <c r="E11" s="237" t="s">
        <v>21</v>
      </c>
      <c r="F11" s="242" t="s">
        <v>22</v>
      </c>
      <c r="G11" s="152">
        <v>1213</v>
      </c>
      <c r="H11" s="152">
        <v>1213</v>
      </c>
    </row>
    <row r="12" spans="1:8" ht="15">
      <c r="A12" s="235" t="s">
        <v>23</v>
      </c>
      <c r="B12" s="241" t="s">
        <v>24</v>
      </c>
      <c r="C12" s="151">
        <v>6639</v>
      </c>
      <c r="D12" s="151">
        <v>7533</v>
      </c>
      <c r="E12" s="237" t="s">
        <v>25</v>
      </c>
      <c r="F12" s="242" t="s">
        <v>26</v>
      </c>
      <c r="G12" s="153">
        <v>1213</v>
      </c>
      <c r="H12" s="153">
        <v>1213</v>
      </c>
    </row>
    <row r="13" spans="1:8" ht="15">
      <c r="A13" s="235" t="s">
        <v>27</v>
      </c>
      <c r="B13" s="241" t="s">
        <v>28</v>
      </c>
      <c r="C13" s="151">
        <v>1308</v>
      </c>
      <c r="D13" s="151">
        <v>1519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199</v>
      </c>
      <c r="D14" s="151">
        <v>62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f>'справка №5'!R13</f>
        <v>82</v>
      </c>
      <c r="D15" s="151">
        <v>134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f>'справка №5'!R14</f>
        <v>78</v>
      </c>
      <c r="D16" s="151">
        <v>98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f>'справка №5'!R15</f>
        <v>296</v>
      </c>
      <c r="D17" s="151">
        <v>111</v>
      </c>
      <c r="E17" s="243" t="s">
        <v>45</v>
      </c>
      <c r="F17" s="245" t="s">
        <v>46</v>
      </c>
      <c r="G17" s="154">
        <f>G11+G14+G15+G16</f>
        <v>1213</v>
      </c>
      <c r="H17" s="154">
        <f>H11+H14+H15+H16</f>
        <v>1213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18523</v>
      </c>
      <c r="D19" s="155">
        <f>SUM(D11:D18)</f>
        <v>19378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11451</v>
      </c>
      <c r="H20" s="158">
        <v>11690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5524</v>
      </c>
      <c r="H21" s="156">
        <f>SUM(H22:H24)</f>
        <v>5524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121</v>
      </c>
      <c r="H22" s="152">
        <v>121</v>
      </c>
    </row>
    <row r="23" spans="1:13" ht="15">
      <c r="A23" s="235" t="s">
        <v>65</v>
      </c>
      <c r="B23" s="241" t="s">
        <v>66</v>
      </c>
      <c r="C23" s="151">
        <f>'справка №5'!R21</f>
        <v>59</v>
      </c>
      <c r="D23" s="151">
        <v>84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f>'справка №5'!R22</f>
        <v>3</v>
      </c>
      <c r="D24" s="151">
        <v>8</v>
      </c>
      <c r="E24" s="237" t="s">
        <v>71</v>
      </c>
      <c r="F24" s="242" t="s">
        <v>72</v>
      </c>
      <c r="G24" s="152">
        <v>5403</v>
      </c>
      <c r="H24" s="152">
        <v>5403</v>
      </c>
    </row>
    <row r="25" spans="1:18" ht="15">
      <c r="A25" s="235" t="s">
        <v>73</v>
      </c>
      <c r="B25" s="241" t="s">
        <v>74</v>
      </c>
      <c r="C25" s="151"/>
      <c r="D25" s="151">
        <v>1</v>
      </c>
      <c r="E25" s="253" t="s">
        <v>75</v>
      </c>
      <c r="F25" s="245" t="s">
        <v>76</v>
      </c>
      <c r="G25" s="154">
        <f>G19+G20+G21</f>
        <v>16975</v>
      </c>
      <c r="H25" s="154">
        <f>H19+H20+H21</f>
        <v>17214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62</v>
      </c>
      <c r="D27" s="155">
        <f>SUM(D23:D26)</f>
        <v>93</v>
      </c>
      <c r="E27" s="253" t="s">
        <v>82</v>
      </c>
      <c r="F27" s="242" t="s">
        <v>83</v>
      </c>
      <c r="G27" s="154">
        <f>SUM(G28:G30)</f>
        <v>3930</v>
      </c>
      <c r="H27" s="154">
        <f>SUM(H28:H30)</f>
        <v>3214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3930</v>
      </c>
      <c r="H28" s="152">
        <v>3214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477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-1259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2671</v>
      </c>
      <c r="H33" s="154">
        <f>H27+H31+H32</f>
        <v>3691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7</v>
      </c>
      <c r="D34" s="155">
        <f>SUM(D35:D38)</f>
        <v>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20859</v>
      </c>
      <c r="H36" s="154">
        <f>H25+H17+H33</f>
        <v>22118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7</v>
      </c>
      <c r="D38" s="151">
        <v>7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14</v>
      </c>
      <c r="H44" s="152">
        <v>44</v>
      </c>
    </row>
    <row r="45" spans="1:15" ht="15">
      <c r="A45" s="235" t="s">
        <v>135</v>
      </c>
      <c r="B45" s="249" t="s">
        <v>136</v>
      </c>
      <c r="C45" s="155">
        <f>C34+C39+C44</f>
        <v>7</v>
      </c>
      <c r="D45" s="155">
        <f>D34+D39+D44</f>
        <v>7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89</v>
      </c>
      <c r="H48" s="152">
        <v>173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103</v>
      </c>
      <c r="H49" s="154">
        <f>SUM(H43:H48)</f>
        <v>217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1100</v>
      </c>
      <c r="H53" s="152">
        <v>1230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>
        <v>105</v>
      </c>
      <c r="H54" s="152">
        <v>30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18592</v>
      </c>
      <c r="D55" s="155">
        <f>D19+D20+D21+D27+D32+D45+D51+D53+D54</f>
        <v>19478</v>
      </c>
      <c r="E55" s="237" t="s">
        <v>171</v>
      </c>
      <c r="F55" s="261" t="s">
        <v>172</v>
      </c>
      <c r="G55" s="154">
        <f>G49+G51+G52+G53+G54</f>
        <v>1308</v>
      </c>
      <c r="H55" s="154">
        <f>H49+H51+H52+H53+H54</f>
        <v>1477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927</v>
      </c>
      <c r="D58" s="151">
        <v>994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37</v>
      </c>
      <c r="D59" s="151">
        <v>45</v>
      </c>
      <c r="E59" s="251" t="s">
        <v>180</v>
      </c>
      <c r="F59" s="242" t="s">
        <v>181</v>
      </c>
      <c r="G59" s="152">
        <v>218</v>
      </c>
      <c r="H59" s="152">
        <v>496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994</v>
      </c>
      <c r="D61" s="151">
        <v>2009</v>
      </c>
      <c r="E61" s="243" t="s">
        <v>188</v>
      </c>
      <c r="F61" s="272" t="s">
        <v>189</v>
      </c>
      <c r="G61" s="154">
        <f>SUM(G62:G68)</f>
        <v>911</v>
      </c>
      <c r="H61" s="154">
        <f>SUM(H62:H68)</f>
        <v>1514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5</v>
      </c>
      <c r="H62" s="152">
        <v>141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1958</v>
      </c>
      <c r="D64" s="155">
        <f>SUM(D58:D63)</f>
        <v>3048</v>
      </c>
      <c r="E64" s="237" t="s">
        <v>199</v>
      </c>
      <c r="F64" s="242" t="s">
        <v>200</v>
      </c>
      <c r="G64" s="152">
        <v>355</v>
      </c>
      <c r="H64" s="152">
        <v>387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382</v>
      </c>
      <c r="H65" s="152">
        <v>800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96</v>
      </c>
      <c r="H66" s="152">
        <v>132</v>
      </c>
    </row>
    <row r="67" spans="1:8" ht="15">
      <c r="A67" s="235" t="s">
        <v>206</v>
      </c>
      <c r="B67" s="241" t="s">
        <v>207</v>
      </c>
      <c r="C67" s="151">
        <v>272</v>
      </c>
      <c r="D67" s="151"/>
      <c r="E67" s="237" t="s">
        <v>208</v>
      </c>
      <c r="F67" s="242" t="s">
        <v>209</v>
      </c>
      <c r="G67" s="152">
        <v>35</v>
      </c>
      <c r="H67" s="152">
        <v>42</v>
      </c>
    </row>
    <row r="68" spans="1:8" ht="15">
      <c r="A68" s="235" t="s">
        <v>210</v>
      </c>
      <c r="B68" s="241" t="s">
        <v>211</v>
      </c>
      <c r="C68" s="151">
        <v>1942</v>
      </c>
      <c r="D68" s="151">
        <v>2863</v>
      </c>
      <c r="E68" s="237" t="s">
        <v>212</v>
      </c>
      <c r="F68" s="242" t="s">
        <v>213</v>
      </c>
      <c r="G68" s="152">
        <v>38</v>
      </c>
      <c r="H68" s="152">
        <v>12</v>
      </c>
    </row>
    <row r="69" spans="1:8" ht="15">
      <c r="A69" s="235" t="s">
        <v>214</v>
      </c>
      <c r="B69" s="241" t="s">
        <v>215</v>
      </c>
      <c r="C69" s="151">
        <v>28</v>
      </c>
      <c r="D69" s="151">
        <v>6</v>
      </c>
      <c r="E69" s="251" t="s">
        <v>77</v>
      </c>
      <c r="F69" s="242" t="s">
        <v>216</v>
      </c>
      <c r="G69" s="152">
        <v>86</v>
      </c>
      <c r="H69" s="152">
        <v>105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72</v>
      </c>
      <c r="H70" s="152">
        <v>77</v>
      </c>
    </row>
    <row r="71" spans="1:18" ht="15">
      <c r="A71" s="235" t="s">
        <v>221</v>
      </c>
      <c r="B71" s="241" t="s">
        <v>222</v>
      </c>
      <c r="C71" s="151">
        <v>3</v>
      </c>
      <c r="D71" s="151">
        <v>25</v>
      </c>
      <c r="E71" s="253" t="s">
        <v>45</v>
      </c>
      <c r="F71" s="273" t="s">
        <v>223</v>
      </c>
      <c r="G71" s="161">
        <f>G59+G60+G61+G69+G70</f>
        <v>1287</v>
      </c>
      <c r="H71" s="161">
        <f>H59+H60+H61+H69+H70</f>
        <v>2192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67</v>
      </c>
      <c r="D72" s="151">
        <v>37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28</v>
      </c>
      <c r="D74" s="151">
        <v>71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2340</v>
      </c>
      <c r="D75" s="155">
        <f>SUM(D67:D74)</f>
        <v>3002</v>
      </c>
      <c r="E75" s="251" t="s">
        <v>159</v>
      </c>
      <c r="F75" s="245" t="s">
        <v>233</v>
      </c>
      <c r="G75" s="152"/>
      <c r="H75" s="152">
        <v>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1287</v>
      </c>
      <c r="H79" s="162">
        <f>H71+H74+H75+H76</f>
        <v>2193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14</v>
      </c>
      <c r="D87" s="151">
        <v>23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535</v>
      </c>
      <c r="D88" s="151">
        <v>237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549</v>
      </c>
      <c r="D91" s="155">
        <f>SUM(D87:D90)</f>
        <v>260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15</v>
      </c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4862</v>
      </c>
      <c r="D93" s="155">
        <f>D64+D75+D84+D91+D92</f>
        <v>6310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23454</v>
      </c>
      <c r="D94" s="164">
        <f>D93+D55</f>
        <v>25788</v>
      </c>
      <c r="E94" s="449" t="s">
        <v>269</v>
      </c>
      <c r="F94" s="289" t="s">
        <v>270</v>
      </c>
      <c r="G94" s="165">
        <f>G36+G39+G55+G79</f>
        <v>23454</v>
      </c>
      <c r="H94" s="165">
        <f>H36+H39+H55+H79</f>
        <v>25788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0" t="s">
        <v>272</v>
      </c>
      <c r="D98" s="580"/>
      <c r="E98" s="580"/>
      <c r="F98" s="170"/>
      <c r="G98" s="171"/>
      <c r="H98" s="172"/>
      <c r="M98" s="157"/>
    </row>
    <row r="99" spans="3:8" ht="15">
      <c r="C99" s="45"/>
      <c r="D99" s="1" t="s">
        <v>869</v>
      </c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1" ht="12.75">
      <c r="D101" s="169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6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31">
      <selection activeCell="C51" sqref="C5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"Елпром ЗЕМ" АД</v>
      </c>
      <c r="C2" s="585"/>
      <c r="D2" s="585"/>
      <c r="E2" s="585"/>
      <c r="F2" s="587" t="s">
        <v>2</v>
      </c>
      <c r="G2" s="587"/>
      <c r="H2" s="526">
        <f>'справка №1-БАЛАНС'!H3</f>
        <v>620115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275</v>
      </c>
    </row>
    <row r="4" spans="1:8" ht="17.25" customHeight="1">
      <c r="A4" s="467" t="s">
        <v>4</v>
      </c>
      <c r="B4" s="586" t="str">
        <f>'справка №1-БАЛАНС'!E5</f>
        <v>ОТЧЕТ 2010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2220</v>
      </c>
      <c r="D9" s="46">
        <v>5471</v>
      </c>
      <c r="E9" s="298" t="s">
        <v>284</v>
      </c>
      <c r="F9" s="549" t="s">
        <v>285</v>
      </c>
      <c r="G9" s="550">
        <v>2771</v>
      </c>
      <c r="H9" s="550">
        <v>10293</v>
      </c>
    </row>
    <row r="10" spans="1:8" ht="12">
      <c r="A10" s="298" t="s">
        <v>286</v>
      </c>
      <c r="B10" s="299" t="s">
        <v>287</v>
      </c>
      <c r="C10" s="46">
        <v>1251</v>
      </c>
      <c r="D10" s="46">
        <v>2748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596</v>
      </c>
      <c r="D11" s="46">
        <v>1293</v>
      </c>
      <c r="E11" s="300" t="s">
        <v>292</v>
      </c>
      <c r="F11" s="549" t="s">
        <v>293</v>
      </c>
      <c r="G11" s="550">
        <v>3743</v>
      </c>
      <c r="H11" s="550">
        <v>4969</v>
      </c>
    </row>
    <row r="12" spans="1:8" ht="12">
      <c r="A12" s="298" t="s">
        <v>294</v>
      </c>
      <c r="B12" s="299" t="s">
        <v>295</v>
      </c>
      <c r="C12" s="46">
        <v>1731</v>
      </c>
      <c r="D12" s="46">
        <v>2324</v>
      </c>
      <c r="E12" s="300" t="s">
        <v>77</v>
      </c>
      <c r="F12" s="549" t="s">
        <v>296</v>
      </c>
      <c r="G12" s="550">
        <v>430</v>
      </c>
      <c r="H12" s="550">
        <v>399</v>
      </c>
    </row>
    <row r="13" spans="1:18" ht="12">
      <c r="A13" s="298" t="s">
        <v>297</v>
      </c>
      <c r="B13" s="299" t="s">
        <v>298</v>
      </c>
      <c r="C13" s="46">
        <v>367</v>
      </c>
      <c r="D13" s="46">
        <v>572</v>
      </c>
      <c r="E13" s="301" t="s">
        <v>50</v>
      </c>
      <c r="F13" s="551" t="s">
        <v>299</v>
      </c>
      <c r="G13" s="548">
        <f>SUM(G9:G12)</f>
        <v>6944</v>
      </c>
      <c r="H13" s="548">
        <f>SUM(H9:H12)</f>
        <v>15661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31</v>
      </c>
      <c r="D14" s="46">
        <v>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943</v>
      </c>
      <c r="D15" s="47">
        <v>1630</v>
      </c>
      <c r="E15" s="296" t="s">
        <v>304</v>
      </c>
      <c r="F15" s="554" t="s">
        <v>305</v>
      </c>
      <c r="G15" s="550">
        <v>9</v>
      </c>
      <c r="H15" s="550">
        <v>30</v>
      </c>
    </row>
    <row r="16" spans="1:8" ht="12">
      <c r="A16" s="298" t="s">
        <v>306</v>
      </c>
      <c r="B16" s="299" t="s">
        <v>307</v>
      </c>
      <c r="C16" s="47">
        <v>1138</v>
      </c>
      <c r="D16" s="47">
        <v>942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79</v>
      </c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8277</v>
      </c>
      <c r="D19" s="49">
        <f>SUM(D9:D15)+D16</f>
        <v>14987</v>
      </c>
      <c r="E19" s="304" t="s">
        <v>316</v>
      </c>
      <c r="F19" s="552" t="s">
        <v>317</v>
      </c>
      <c r="G19" s="550">
        <v>1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14</v>
      </c>
      <c r="D22" s="46">
        <v>32</v>
      </c>
      <c r="E22" s="304" t="s">
        <v>325</v>
      </c>
      <c r="F22" s="552" t="s">
        <v>326</v>
      </c>
      <c r="G22" s="550">
        <v>1</v>
      </c>
      <c r="H22" s="550">
        <v>3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2</v>
      </c>
      <c r="D24" s="46">
        <v>8</v>
      </c>
      <c r="E24" s="301" t="s">
        <v>102</v>
      </c>
      <c r="F24" s="554" t="s">
        <v>333</v>
      </c>
      <c r="G24" s="548">
        <f>SUM(G19:G23)</f>
        <v>2</v>
      </c>
      <c r="H24" s="548">
        <f>SUM(H19:H23)</f>
        <v>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51</v>
      </c>
      <c r="D25" s="46">
        <v>123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67</v>
      </c>
      <c r="D26" s="49">
        <f>SUM(D22:D25)</f>
        <v>163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8344</v>
      </c>
      <c r="D28" s="50">
        <f>D26+D19</f>
        <v>15150</v>
      </c>
      <c r="E28" s="127" t="s">
        <v>338</v>
      </c>
      <c r="F28" s="554" t="s">
        <v>339</v>
      </c>
      <c r="G28" s="548">
        <f>G13+G15+G24</f>
        <v>6955</v>
      </c>
      <c r="H28" s="548">
        <f>H13+H15+H24</f>
        <v>15694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544</v>
      </c>
      <c r="E30" s="127" t="s">
        <v>342</v>
      </c>
      <c r="F30" s="554" t="s">
        <v>343</v>
      </c>
      <c r="G30" s="53">
        <f>IF((C28-G28)&gt;0,C28-G28,0)</f>
        <v>1389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8344</v>
      </c>
      <c r="D33" s="49">
        <f>D28+D31+D32</f>
        <v>15150</v>
      </c>
      <c r="E33" s="127" t="s">
        <v>352</v>
      </c>
      <c r="F33" s="554" t="s">
        <v>353</v>
      </c>
      <c r="G33" s="53">
        <f>G32+G31+G28</f>
        <v>6955</v>
      </c>
      <c r="H33" s="53">
        <f>H32+H31+H28</f>
        <v>15694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544</v>
      </c>
      <c r="E34" s="128" t="s">
        <v>356</v>
      </c>
      <c r="F34" s="554" t="s">
        <v>357</v>
      </c>
      <c r="G34" s="548">
        <f>IF((C33-G33)&gt;0,C33-G33,0)</f>
        <v>1389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-130</v>
      </c>
      <c r="D35" s="49">
        <f>D36+D37+D38</f>
        <v>67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67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-130</v>
      </c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477</v>
      </c>
      <c r="E39" s="313" t="s">
        <v>368</v>
      </c>
      <c r="F39" s="558" t="s">
        <v>369</v>
      </c>
      <c r="G39" s="559">
        <f>IF(G34&gt;0,IF(C35+G34&lt;0,0,C35+G34),IF(C34-C35&lt;0,C35-C34,0))</f>
        <v>1259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0</v>
      </c>
      <c r="D41" s="52">
        <f>IF(D39-D40&gt;0,D39-D40,0)</f>
        <v>477</v>
      </c>
      <c r="E41" s="127" t="s">
        <v>375</v>
      </c>
      <c r="F41" s="558" t="s">
        <v>376</v>
      </c>
      <c r="G41" s="52">
        <f>IF(G39-G40&gt;0,G39-G40,0)</f>
        <v>1259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8214</v>
      </c>
      <c r="D42" s="53">
        <f>D33+D35+D39</f>
        <v>15694</v>
      </c>
      <c r="E42" s="128" t="s">
        <v>379</v>
      </c>
      <c r="F42" s="129" t="s">
        <v>380</v>
      </c>
      <c r="G42" s="53">
        <f>G39+G33</f>
        <v>8214</v>
      </c>
      <c r="H42" s="53">
        <f>H39+H33</f>
        <v>15694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872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5">
      <c r="A49" s="561"/>
      <c r="B49" s="562"/>
      <c r="C49" s="1" t="s">
        <v>869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.75">
      <c r="A51" s="564"/>
      <c r="B51" s="560"/>
      <c r="C51" s="169" t="s">
        <v>870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zoomScale="80" zoomScaleNormal="80" workbookViewId="0" topLeftCell="A26">
      <selection activeCell="B53" sqref="B5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"Елпром ЗЕМ" АД</v>
      </c>
      <c r="C4" s="541" t="s">
        <v>2</v>
      </c>
      <c r="D4" s="541">
        <f>'справка №1-БАЛАНС'!H3</f>
        <v>620115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275</v>
      </c>
    </row>
    <row r="6" spans="1:6" ht="12" customHeight="1">
      <c r="A6" s="471" t="s">
        <v>4</v>
      </c>
      <c r="B6" s="506" t="str">
        <f>'справка №1-БАЛАНС'!E5</f>
        <v>ОТЧЕТ 2010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8662</v>
      </c>
      <c r="D10" s="54">
        <v>9627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-4710</v>
      </c>
      <c r="D11" s="54">
        <v>-6793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-2042</v>
      </c>
      <c r="D13" s="54">
        <v>-2185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-775</v>
      </c>
      <c r="D14" s="54">
        <v>-405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-25</v>
      </c>
      <c r="D15" s="54">
        <v>-115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16</v>
      </c>
      <c r="D19" s="54">
        <v>-327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1126</v>
      </c>
      <c r="D20" s="55">
        <f>SUM(D10:D19)</f>
        <v>-202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-325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21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-250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-554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1331</v>
      </c>
      <c r="D36" s="54">
        <v>1560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-1589</v>
      </c>
      <c r="D37" s="54">
        <v>-1631</v>
      </c>
      <c r="E37" s="130"/>
      <c r="F37" s="130"/>
    </row>
    <row r="38" spans="1:6" ht="12">
      <c r="A38" s="332" t="s">
        <v>439</v>
      </c>
      <c r="B38" s="333" t="s">
        <v>440</v>
      </c>
      <c r="C38" s="54">
        <v>-51</v>
      </c>
      <c r="D38" s="54">
        <v>-35</v>
      </c>
      <c r="E38" s="130"/>
      <c r="F38" s="130"/>
    </row>
    <row r="39" spans="1:6" ht="12">
      <c r="A39" s="332" t="s">
        <v>441</v>
      </c>
      <c r="B39" s="333" t="s">
        <v>442</v>
      </c>
      <c r="C39" s="54">
        <v>-14</v>
      </c>
      <c r="D39" s="54">
        <v>-15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40</v>
      </c>
      <c r="D41" s="54">
        <v>-42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-283</v>
      </c>
      <c r="D42" s="55">
        <f>SUM(D34:D41)</f>
        <v>-163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289</v>
      </c>
      <c r="D43" s="55">
        <f>D42+D32+D20</f>
        <v>-365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260</v>
      </c>
      <c r="D44" s="132">
        <v>634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549</v>
      </c>
      <c r="D45" s="55">
        <f>D44+D43</f>
        <v>269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549</v>
      </c>
      <c r="D46" s="56">
        <v>269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5">
      <c r="A51" s="318"/>
      <c r="B51" s="1" t="s">
        <v>869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.75">
      <c r="A53" s="318"/>
      <c r="B53" s="169" t="s">
        <v>870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24" right="0.25" top="1.1023622047244095" bottom="0.984251968503937" header="0.5118110236220472" footer="0.5118110236220472"/>
  <pageSetup fitToHeight="1" fitToWidth="1" horizontalDpi="600" verticalDpi="600" orientation="portrait" paperSize="9" scale="5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H25">
      <selection activeCell="K39" sqref="K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"Елпром ЗЕМ" АД</v>
      </c>
      <c r="C3" s="573"/>
      <c r="D3" s="573"/>
      <c r="E3" s="573"/>
      <c r="F3" s="573"/>
      <c r="G3" s="573"/>
      <c r="H3" s="573"/>
      <c r="I3" s="573"/>
      <c r="J3" s="476"/>
      <c r="K3" s="575" t="s">
        <v>2</v>
      </c>
      <c r="L3" s="575"/>
      <c r="M3" s="478">
        <f>'справка №1-БАЛАНС'!H3</f>
        <v>620115</v>
      </c>
      <c r="N3" s="2"/>
    </row>
    <row r="4" spans="1:15" s="532" customFormat="1" ht="13.5" customHeight="1">
      <c r="A4" s="467" t="s">
        <v>460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3</v>
      </c>
      <c r="L4" s="571"/>
      <c r="M4" s="478">
        <f>'справка №1-БАЛАНС'!H4</f>
        <v>275</v>
      </c>
      <c r="N4" s="3"/>
      <c r="O4" s="3"/>
    </row>
    <row r="5" spans="1:14" s="532" customFormat="1" ht="12.75" customHeight="1">
      <c r="A5" s="467" t="s">
        <v>4</v>
      </c>
      <c r="B5" s="591" t="str">
        <f>'справка №1-БАЛАНС'!E5</f>
        <v>ОТЧЕТ 2010 Г.</v>
      </c>
      <c r="C5" s="591"/>
      <c r="D5" s="591"/>
      <c r="E5" s="59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1213</v>
      </c>
      <c r="D11" s="58">
        <f>'справка №1-БАЛАНС'!H19</f>
        <v>0</v>
      </c>
      <c r="E11" s="58">
        <f>'справка №1-БАЛАНС'!H20</f>
        <v>11690</v>
      </c>
      <c r="F11" s="58">
        <f>'справка №1-БАЛАНС'!H22</f>
        <v>121</v>
      </c>
      <c r="G11" s="58">
        <f>'справка №1-БАЛАНС'!H23</f>
        <v>0</v>
      </c>
      <c r="H11" s="60">
        <v>5403</v>
      </c>
      <c r="I11" s="58">
        <f>'справка №1-БАЛАНС'!H28+'справка №1-БАЛАНС'!H31</f>
        <v>3691</v>
      </c>
      <c r="J11" s="58">
        <f>'справка №1-БАЛАНС'!H29+'справка №1-БАЛАНС'!H32</f>
        <v>0</v>
      </c>
      <c r="K11" s="60"/>
      <c r="L11" s="344">
        <f>SUM(C11:K11)</f>
        <v>22118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1213</v>
      </c>
      <c r="D15" s="61">
        <f aca="true" t="shared" si="2" ref="D15:M15">D11+D12</f>
        <v>0</v>
      </c>
      <c r="E15" s="61">
        <f t="shared" si="2"/>
        <v>11690</v>
      </c>
      <c r="F15" s="61">
        <f t="shared" si="2"/>
        <v>121</v>
      </c>
      <c r="G15" s="61">
        <f t="shared" si="2"/>
        <v>0</v>
      </c>
      <c r="H15" s="61">
        <f t="shared" si="2"/>
        <v>5403</v>
      </c>
      <c r="I15" s="61">
        <f t="shared" si="2"/>
        <v>3691</v>
      </c>
      <c r="J15" s="61">
        <f t="shared" si="2"/>
        <v>0</v>
      </c>
      <c r="K15" s="61">
        <f t="shared" si="2"/>
        <v>0</v>
      </c>
      <c r="L15" s="344">
        <f t="shared" si="1"/>
        <v>22118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-1259</v>
      </c>
      <c r="K16" s="60"/>
      <c r="L16" s="344">
        <f t="shared" si="1"/>
        <v>-1259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-239</v>
      </c>
      <c r="F24" s="59">
        <f t="shared" si="5"/>
        <v>0</v>
      </c>
      <c r="G24" s="59">
        <f t="shared" si="5"/>
        <v>0</v>
      </c>
      <c r="H24" s="59">
        <f t="shared" si="5"/>
        <v>239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>
        <v>239</v>
      </c>
      <c r="I25" s="185"/>
      <c r="J25" s="185"/>
      <c r="K25" s="185"/>
      <c r="L25" s="344">
        <f t="shared" si="1"/>
        <v>239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>
        <v>239</v>
      </c>
      <c r="F26" s="185"/>
      <c r="G26" s="185"/>
      <c r="H26" s="185"/>
      <c r="I26" s="185"/>
      <c r="J26" s="185"/>
      <c r="K26" s="185"/>
      <c r="L26" s="344">
        <f t="shared" si="1"/>
        <v>239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1213</v>
      </c>
      <c r="D29" s="59">
        <f aca="true" t="shared" si="6" ref="D29:M29">D17+D20+D21+D24+D28+D27+D15+D16</f>
        <v>0</v>
      </c>
      <c r="E29" s="59">
        <f t="shared" si="6"/>
        <v>11451</v>
      </c>
      <c r="F29" s="59">
        <f t="shared" si="6"/>
        <v>121</v>
      </c>
      <c r="G29" s="59">
        <f t="shared" si="6"/>
        <v>0</v>
      </c>
      <c r="H29" s="59">
        <f t="shared" si="6"/>
        <v>5642</v>
      </c>
      <c r="I29" s="59">
        <f t="shared" si="6"/>
        <v>3691</v>
      </c>
      <c r="J29" s="59">
        <f t="shared" si="6"/>
        <v>-1259</v>
      </c>
      <c r="K29" s="59">
        <f t="shared" si="6"/>
        <v>0</v>
      </c>
      <c r="L29" s="344">
        <f t="shared" si="1"/>
        <v>20859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1213</v>
      </c>
      <c r="D32" s="59">
        <f t="shared" si="7"/>
        <v>0</v>
      </c>
      <c r="E32" s="59">
        <f t="shared" si="7"/>
        <v>11451</v>
      </c>
      <c r="F32" s="59">
        <f t="shared" si="7"/>
        <v>121</v>
      </c>
      <c r="G32" s="59">
        <f t="shared" si="7"/>
        <v>0</v>
      </c>
      <c r="H32" s="59">
        <f t="shared" si="7"/>
        <v>5642</v>
      </c>
      <c r="I32" s="59">
        <f t="shared" si="7"/>
        <v>3691</v>
      </c>
      <c r="J32" s="59">
        <f t="shared" si="7"/>
        <v>-1259</v>
      </c>
      <c r="K32" s="59">
        <f t="shared" si="7"/>
        <v>0</v>
      </c>
      <c r="L32" s="344">
        <f t="shared" si="1"/>
        <v>20859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863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72" t="s">
        <v>521</v>
      </c>
      <c r="E38" s="572"/>
      <c r="F38" s="572"/>
      <c r="G38" s="572"/>
      <c r="H38" s="572"/>
      <c r="I38" s="572"/>
      <c r="J38" s="15" t="s">
        <v>858</v>
      </c>
      <c r="K38" s="15"/>
      <c r="L38" s="572"/>
      <c r="M38" s="572"/>
      <c r="N38" s="11"/>
    </row>
    <row r="39" spans="1:13" ht="15">
      <c r="A39" s="536"/>
      <c r="B39" s="537"/>
      <c r="C39" s="538"/>
      <c r="D39" s="538"/>
      <c r="E39" s="1" t="s">
        <v>869</v>
      </c>
      <c r="F39" s="538"/>
      <c r="G39" s="538"/>
      <c r="H39" s="538"/>
      <c r="I39" s="538"/>
      <c r="J39" s="538"/>
      <c r="K39" s="169" t="s">
        <v>870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I25">
      <selection activeCell="O45" sqref="O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383</v>
      </c>
      <c r="B2" s="605"/>
      <c r="C2" s="606" t="str">
        <f>'справка №1-БАЛАНС'!E3</f>
        <v>"Елпром ЗЕМ" АД</v>
      </c>
      <c r="D2" s="606"/>
      <c r="E2" s="606"/>
      <c r="F2" s="606"/>
      <c r="G2" s="606"/>
      <c r="H2" s="60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620115</v>
      </c>
      <c r="P2" s="483"/>
      <c r="Q2" s="483"/>
      <c r="R2" s="526"/>
    </row>
    <row r="3" spans="1:18" ht="15">
      <c r="A3" s="604" t="s">
        <v>4</v>
      </c>
      <c r="B3" s="605"/>
      <c r="C3" s="607" t="str">
        <f>'справка №1-БАЛАНС'!E5</f>
        <v>ОТЧЕТ 2010 Г.</v>
      </c>
      <c r="D3" s="607"/>
      <c r="E3" s="607"/>
      <c r="F3" s="485"/>
      <c r="G3" s="485"/>
      <c r="H3" s="485"/>
      <c r="I3" s="485"/>
      <c r="J3" s="485"/>
      <c r="K3" s="485"/>
      <c r="L3" s="485"/>
      <c r="M3" s="596" t="s">
        <v>3</v>
      </c>
      <c r="N3" s="596"/>
      <c r="O3" s="482">
        <f>'справка №1-БАЛАНС'!H4</f>
        <v>275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7" t="s">
        <v>463</v>
      </c>
      <c r="B5" s="598"/>
      <c r="C5" s="60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4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4" t="s">
        <v>529</v>
      </c>
      <c r="R5" s="594" t="s">
        <v>530</v>
      </c>
    </row>
    <row r="6" spans="1:18" s="100" customFormat="1" ht="48">
      <c r="A6" s="599"/>
      <c r="B6" s="600"/>
      <c r="C6" s="60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5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5"/>
      <c r="R6" s="595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9921</v>
      </c>
      <c r="E9" s="189"/>
      <c r="F9" s="189"/>
      <c r="G9" s="74">
        <f>D9+E9-F9</f>
        <v>9921</v>
      </c>
      <c r="H9" s="65"/>
      <c r="I9" s="65"/>
      <c r="J9" s="74">
        <f>G9+H9-I9</f>
        <v>9921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9921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7533</v>
      </c>
      <c r="E10" s="189">
        <v>16</v>
      </c>
      <c r="F10" s="189">
        <v>694</v>
      </c>
      <c r="G10" s="74">
        <f aca="true" t="shared" si="2" ref="G10:G39">D10+E10-F10</f>
        <v>6855</v>
      </c>
      <c r="H10" s="65"/>
      <c r="I10" s="65"/>
      <c r="J10" s="74">
        <f aca="true" t="shared" si="3" ref="J10:J39">G10+H10-I10</f>
        <v>6855</v>
      </c>
      <c r="K10" s="65"/>
      <c r="L10" s="65">
        <v>240</v>
      </c>
      <c r="M10" s="65">
        <v>24</v>
      </c>
      <c r="N10" s="74">
        <f aca="true" t="shared" si="4" ref="N10:N39">K10+L10-M10</f>
        <v>216</v>
      </c>
      <c r="O10" s="65"/>
      <c r="P10" s="65"/>
      <c r="Q10" s="74">
        <f t="shared" si="0"/>
        <v>216</v>
      </c>
      <c r="R10" s="74">
        <f t="shared" si="1"/>
        <v>6639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3624</v>
      </c>
      <c r="E11" s="189">
        <v>36</v>
      </c>
      <c r="F11" s="189">
        <v>121</v>
      </c>
      <c r="G11" s="74">
        <f t="shared" si="2"/>
        <v>3539</v>
      </c>
      <c r="H11" s="65"/>
      <c r="I11" s="65"/>
      <c r="J11" s="74">
        <f t="shared" si="3"/>
        <v>3539</v>
      </c>
      <c r="K11" s="65">
        <v>2105</v>
      </c>
      <c r="L11" s="65">
        <v>247</v>
      </c>
      <c r="M11" s="65">
        <v>121</v>
      </c>
      <c r="N11" s="74">
        <f t="shared" si="4"/>
        <v>2231</v>
      </c>
      <c r="O11" s="65"/>
      <c r="P11" s="65"/>
      <c r="Q11" s="74">
        <f t="shared" si="0"/>
        <v>2231</v>
      </c>
      <c r="R11" s="74">
        <f t="shared" si="1"/>
        <v>1308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65</v>
      </c>
      <c r="E12" s="189">
        <v>139</v>
      </c>
      <c r="F12" s="189"/>
      <c r="G12" s="74">
        <f t="shared" si="2"/>
        <v>204</v>
      </c>
      <c r="H12" s="65"/>
      <c r="I12" s="65"/>
      <c r="J12" s="74">
        <f t="shared" si="3"/>
        <v>204</v>
      </c>
      <c r="K12" s="65">
        <v>3</v>
      </c>
      <c r="L12" s="65">
        <v>2</v>
      </c>
      <c r="M12" s="65"/>
      <c r="N12" s="74">
        <f t="shared" si="4"/>
        <v>5</v>
      </c>
      <c r="O12" s="65"/>
      <c r="P12" s="65"/>
      <c r="Q12" s="74">
        <f t="shared" si="0"/>
        <v>5</v>
      </c>
      <c r="R12" s="74">
        <f t="shared" si="1"/>
        <v>199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271</v>
      </c>
      <c r="E13" s="189"/>
      <c r="F13" s="189"/>
      <c r="G13" s="74">
        <f t="shared" si="2"/>
        <v>271</v>
      </c>
      <c r="H13" s="65"/>
      <c r="I13" s="65"/>
      <c r="J13" s="74">
        <f t="shared" si="3"/>
        <v>271</v>
      </c>
      <c r="K13" s="65">
        <v>137</v>
      </c>
      <c r="L13" s="65">
        <v>52</v>
      </c>
      <c r="M13" s="65"/>
      <c r="N13" s="74">
        <f t="shared" si="4"/>
        <v>189</v>
      </c>
      <c r="O13" s="65"/>
      <c r="P13" s="65"/>
      <c r="Q13" s="74">
        <f t="shared" si="0"/>
        <v>189</v>
      </c>
      <c r="R13" s="74">
        <f t="shared" si="1"/>
        <v>82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169</v>
      </c>
      <c r="E14" s="189">
        <v>1</v>
      </c>
      <c r="F14" s="189">
        <v>2</v>
      </c>
      <c r="G14" s="74">
        <f t="shared" si="2"/>
        <v>168</v>
      </c>
      <c r="H14" s="65"/>
      <c r="I14" s="65"/>
      <c r="J14" s="74">
        <f t="shared" si="3"/>
        <v>168</v>
      </c>
      <c r="K14" s="65">
        <v>71</v>
      </c>
      <c r="L14" s="65">
        <v>21</v>
      </c>
      <c r="M14" s="65">
        <v>2</v>
      </c>
      <c r="N14" s="74">
        <f t="shared" si="4"/>
        <v>90</v>
      </c>
      <c r="O14" s="65"/>
      <c r="P14" s="65"/>
      <c r="Q14" s="74">
        <f t="shared" si="0"/>
        <v>90</v>
      </c>
      <c r="R14" s="74">
        <f t="shared" si="1"/>
        <v>78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111</v>
      </c>
      <c r="E15" s="457">
        <v>380</v>
      </c>
      <c r="F15" s="457">
        <v>195</v>
      </c>
      <c r="G15" s="74">
        <f t="shared" si="2"/>
        <v>296</v>
      </c>
      <c r="H15" s="458"/>
      <c r="I15" s="458"/>
      <c r="J15" s="74">
        <f t="shared" si="3"/>
        <v>296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296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21694</v>
      </c>
      <c r="E17" s="194">
        <f>SUM(E9:E16)</f>
        <v>572</v>
      </c>
      <c r="F17" s="194">
        <f>SUM(F9:F16)</f>
        <v>1012</v>
      </c>
      <c r="G17" s="74">
        <f t="shared" si="2"/>
        <v>21254</v>
      </c>
      <c r="H17" s="75">
        <f>SUM(H9:H16)</f>
        <v>0</v>
      </c>
      <c r="I17" s="75">
        <f>SUM(I9:I16)</f>
        <v>0</v>
      </c>
      <c r="J17" s="74">
        <f t="shared" si="3"/>
        <v>21254</v>
      </c>
      <c r="K17" s="75">
        <f>SUM(K9:K16)</f>
        <v>2316</v>
      </c>
      <c r="L17" s="75">
        <f>SUM(L9:L16)</f>
        <v>562</v>
      </c>
      <c r="M17" s="75">
        <f>SUM(M9:M16)</f>
        <v>147</v>
      </c>
      <c r="N17" s="74">
        <f t="shared" si="4"/>
        <v>2731</v>
      </c>
      <c r="O17" s="75">
        <f>SUM(O9:O16)</f>
        <v>0</v>
      </c>
      <c r="P17" s="75">
        <f>SUM(P9:P16)</f>
        <v>0</v>
      </c>
      <c r="Q17" s="74">
        <f t="shared" si="5"/>
        <v>2731</v>
      </c>
      <c r="R17" s="74">
        <f t="shared" si="6"/>
        <v>18523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246</v>
      </c>
      <c r="E21" s="189"/>
      <c r="F21" s="189"/>
      <c r="G21" s="74">
        <f t="shared" si="2"/>
        <v>246</v>
      </c>
      <c r="H21" s="65"/>
      <c r="I21" s="65"/>
      <c r="J21" s="74">
        <f t="shared" si="3"/>
        <v>246</v>
      </c>
      <c r="K21" s="65">
        <v>162</v>
      </c>
      <c r="L21" s="65">
        <v>25</v>
      </c>
      <c r="M21" s="65"/>
      <c r="N21" s="74">
        <f t="shared" si="4"/>
        <v>187</v>
      </c>
      <c r="O21" s="65"/>
      <c r="P21" s="65"/>
      <c r="Q21" s="74">
        <f t="shared" si="5"/>
        <v>187</v>
      </c>
      <c r="R21" s="74">
        <f t="shared" si="6"/>
        <v>59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49</v>
      </c>
      <c r="E22" s="189">
        <v>3</v>
      </c>
      <c r="F22" s="189"/>
      <c r="G22" s="74">
        <f t="shared" si="2"/>
        <v>52</v>
      </c>
      <c r="H22" s="65"/>
      <c r="I22" s="65"/>
      <c r="J22" s="74">
        <f t="shared" si="3"/>
        <v>52</v>
      </c>
      <c r="K22" s="65">
        <v>41</v>
      </c>
      <c r="L22" s="65">
        <v>8</v>
      </c>
      <c r="M22" s="65"/>
      <c r="N22" s="74">
        <f t="shared" si="4"/>
        <v>49</v>
      </c>
      <c r="O22" s="65"/>
      <c r="P22" s="65"/>
      <c r="Q22" s="74">
        <f t="shared" si="5"/>
        <v>49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>
        <v>84</v>
      </c>
      <c r="E23" s="189"/>
      <c r="F23" s="189"/>
      <c r="G23" s="74">
        <f t="shared" si="2"/>
        <v>84</v>
      </c>
      <c r="H23" s="65"/>
      <c r="I23" s="65"/>
      <c r="J23" s="74">
        <f t="shared" si="3"/>
        <v>84</v>
      </c>
      <c r="K23" s="65">
        <v>83</v>
      </c>
      <c r="L23" s="65">
        <v>1</v>
      </c>
      <c r="M23" s="65"/>
      <c r="N23" s="74">
        <f t="shared" si="4"/>
        <v>84</v>
      </c>
      <c r="O23" s="65"/>
      <c r="P23" s="65"/>
      <c r="Q23" s="74">
        <f t="shared" si="5"/>
        <v>84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379</v>
      </c>
      <c r="E25" s="190">
        <f aca="true" t="shared" si="7" ref="E25:P25">SUM(E21:E24)</f>
        <v>3</v>
      </c>
      <c r="F25" s="190">
        <f t="shared" si="7"/>
        <v>0</v>
      </c>
      <c r="G25" s="67">
        <f t="shared" si="2"/>
        <v>382</v>
      </c>
      <c r="H25" s="66">
        <f t="shared" si="7"/>
        <v>0</v>
      </c>
      <c r="I25" s="66">
        <f t="shared" si="7"/>
        <v>0</v>
      </c>
      <c r="J25" s="67">
        <f t="shared" si="3"/>
        <v>382</v>
      </c>
      <c r="K25" s="66">
        <f t="shared" si="7"/>
        <v>286</v>
      </c>
      <c r="L25" s="66">
        <f t="shared" si="7"/>
        <v>34</v>
      </c>
      <c r="M25" s="66">
        <f t="shared" si="7"/>
        <v>0</v>
      </c>
      <c r="N25" s="67">
        <f t="shared" si="4"/>
        <v>320</v>
      </c>
      <c r="O25" s="66">
        <f t="shared" si="7"/>
        <v>0</v>
      </c>
      <c r="P25" s="66">
        <f t="shared" si="7"/>
        <v>0</v>
      </c>
      <c r="Q25" s="67">
        <f t="shared" si="5"/>
        <v>320</v>
      </c>
      <c r="R25" s="67">
        <f t="shared" si="6"/>
        <v>62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7</v>
      </c>
      <c r="H27" s="70">
        <f t="shared" si="8"/>
        <v>0</v>
      </c>
      <c r="I27" s="70">
        <f t="shared" si="8"/>
        <v>0</v>
      </c>
      <c r="J27" s="71">
        <f t="shared" si="3"/>
        <v>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7</v>
      </c>
      <c r="E28" s="189"/>
      <c r="F28" s="189"/>
      <c r="G28" s="74">
        <f t="shared" si="2"/>
        <v>7</v>
      </c>
      <c r="H28" s="65"/>
      <c r="I28" s="65"/>
      <c r="J28" s="74">
        <f t="shared" si="3"/>
        <v>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7</v>
      </c>
      <c r="H38" s="75">
        <f t="shared" si="12"/>
        <v>0</v>
      </c>
      <c r="I38" s="75">
        <f t="shared" si="12"/>
        <v>0</v>
      </c>
      <c r="J38" s="74">
        <f t="shared" si="3"/>
        <v>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22080</v>
      </c>
      <c r="E40" s="438">
        <f>E17+E18+E19+E25+E38+E39</f>
        <v>575</v>
      </c>
      <c r="F40" s="438">
        <f aca="true" t="shared" si="13" ref="F40:R40">F17+F18+F19+F25+F38+F39</f>
        <v>1012</v>
      </c>
      <c r="G40" s="438">
        <f t="shared" si="13"/>
        <v>21643</v>
      </c>
      <c r="H40" s="438">
        <f t="shared" si="13"/>
        <v>0</v>
      </c>
      <c r="I40" s="438">
        <f t="shared" si="13"/>
        <v>0</v>
      </c>
      <c r="J40" s="438">
        <f t="shared" si="13"/>
        <v>21643</v>
      </c>
      <c r="K40" s="438">
        <f t="shared" si="13"/>
        <v>2602</v>
      </c>
      <c r="L40" s="438">
        <f t="shared" si="13"/>
        <v>596</v>
      </c>
      <c r="M40" s="438">
        <f t="shared" si="13"/>
        <v>147</v>
      </c>
      <c r="N40" s="438">
        <f t="shared" si="13"/>
        <v>3051</v>
      </c>
      <c r="O40" s="438">
        <f t="shared" si="13"/>
        <v>0</v>
      </c>
      <c r="P40" s="438">
        <f t="shared" si="13"/>
        <v>0</v>
      </c>
      <c r="Q40" s="438">
        <f t="shared" si="13"/>
        <v>3051</v>
      </c>
      <c r="R40" s="438">
        <f t="shared" si="13"/>
        <v>18592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3"/>
      <c r="L44" s="603"/>
      <c r="M44" s="603"/>
      <c r="N44" s="603"/>
      <c r="O44" s="592" t="s">
        <v>781</v>
      </c>
      <c r="P44" s="593"/>
      <c r="Q44" s="593"/>
      <c r="R44" s="593"/>
    </row>
    <row r="45" spans="1:18" ht="15">
      <c r="A45" s="349"/>
      <c r="B45" s="349"/>
      <c r="C45" s="349"/>
      <c r="D45" s="531"/>
      <c r="E45" s="531"/>
      <c r="F45" s="531"/>
      <c r="G45" s="349"/>
      <c r="H45" s="349"/>
      <c r="I45" s="1" t="s">
        <v>869</v>
      </c>
      <c r="J45" s="349"/>
      <c r="K45" s="349"/>
      <c r="L45" s="349"/>
      <c r="M45" s="349"/>
      <c r="N45" s="349"/>
      <c r="O45" s="169" t="s">
        <v>870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91">
      <selection activeCell="C112" sqref="C11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609</v>
      </c>
      <c r="B1" s="611"/>
      <c r="C1" s="611"/>
      <c r="D1" s="611"/>
      <c r="E1" s="61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4" t="str">
        <f>'справка №1-БАЛАНС'!E3</f>
        <v>"Елпром ЗЕМ" АД</v>
      </c>
      <c r="C3" s="615"/>
      <c r="D3" s="526" t="s">
        <v>2</v>
      </c>
      <c r="E3" s="107">
        <f>'справка №1-БАЛАНС'!H3</f>
        <v>620115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2" t="str">
        <f>'справка №1-БАЛАНС'!E5</f>
        <v>ОТЧЕТ 2010 Г.</v>
      </c>
      <c r="C4" s="613"/>
      <c r="D4" s="527" t="s">
        <v>3</v>
      </c>
      <c r="E4" s="107">
        <f>'справка №1-БАЛАНС'!H4</f>
        <v>275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272</v>
      </c>
      <c r="D24" s="119">
        <f>SUM(D25:D27)</f>
        <v>272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22</v>
      </c>
      <c r="D26" s="108">
        <v>22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250</v>
      </c>
      <c r="D27" s="108">
        <v>250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1942</v>
      </c>
      <c r="D28" s="108">
        <v>1218</v>
      </c>
      <c r="E28" s="120">
        <f t="shared" si="0"/>
        <v>724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28</v>
      </c>
      <c r="D29" s="108">
        <v>24</v>
      </c>
      <c r="E29" s="120">
        <f t="shared" si="0"/>
        <v>4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f>'справка №1-БАЛАНС'!C71</f>
        <v>3</v>
      </c>
      <c r="D31" s="108"/>
      <c r="E31" s="120">
        <f t="shared" si="0"/>
        <v>3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67</v>
      </c>
      <c r="D33" s="105">
        <f>SUM(D34:D37)</f>
        <v>31</v>
      </c>
      <c r="E33" s="121">
        <f>SUM(E34:E37)</f>
        <v>36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61</v>
      </c>
      <c r="D34" s="108">
        <v>25</v>
      </c>
      <c r="E34" s="120">
        <f t="shared" si="0"/>
        <v>36</v>
      </c>
      <c r="F34" s="106"/>
    </row>
    <row r="35" spans="1:6" ht="12">
      <c r="A35" s="396" t="s">
        <v>662</v>
      </c>
      <c r="B35" s="397" t="s">
        <v>663</v>
      </c>
      <c r="C35" s="108">
        <v>6</v>
      </c>
      <c r="D35" s="108">
        <v>6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28</v>
      </c>
      <c r="D38" s="105">
        <f>SUM(D39:D42)</f>
        <v>27</v>
      </c>
      <c r="E38" s="121">
        <f>SUM(E39:E42)</f>
        <v>1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28</v>
      </c>
      <c r="D42" s="108">
        <v>27</v>
      </c>
      <c r="E42" s="120">
        <f t="shared" si="0"/>
        <v>1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2340</v>
      </c>
      <c r="D43" s="104">
        <f>D24+D28+D29+D31+D30+D32+D33+D38</f>
        <v>1572</v>
      </c>
      <c r="E43" s="118">
        <f>E24+E28+E29+E31+E30+E32+E33+E38</f>
        <v>768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2340</v>
      </c>
      <c r="D44" s="103">
        <f>D43+D21+D19+D9</f>
        <v>1572</v>
      </c>
      <c r="E44" s="118">
        <f>E43+E21+E19+E9</f>
        <v>768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119</v>
      </c>
      <c r="D64" s="108"/>
      <c r="E64" s="119">
        <f t="shared" si="1"/>
        <v>119</v>
      </c>
      <c r="F64" s="110"/>
    </row>
    <row r="65" spans="1:6" ht="12">
      <c r="A65" s="396" t="s">
        <v>709</v>
      </c>
      <c r="B65" s="397" t="s">
        <v>710</v>
      </c>
      <c r="C65" s="109">
        <v>14</v>
      </c>
      <c r="D65" s="109"/>
      <c r="E65" s="119">
        <f t="shared" si="1"/>
        <v>14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119</v>
      </c>
      <c r="D66" s="103">
        <f>D52+D56+D61+D62+D63+D64</f>
        <v>0</v>
      </c>
      <c r="E66" s="119">
        <f t="shared" si="1"/>
        <v>119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1100</v>
      </c>
      <c r="D68" s="108"/>
      <c r="E68" s="119">
        <f t="shared" si="1"/>
        <v>1100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5</v>
      </c>
      <c r="D71" s="105">
        <f>SUM(D72:D74)</f>
        <v>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5</v>
      </c>
      <c r="D74" s="108">
        <v>5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218</v>
      </c>
      <c r="D75" s="103">
        <f>D76+D78</f>
        <v>218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188</v>
      </c>
      <c r="D76" s="108">
        <v>188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>
        <v>30</v>
      </c>
      <c r="D78" s="108">
        <v>30</v>
      </c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906</v>
      </c>
      <c r="D85" s="104">
        <f>SUM(D86:D90)+D94</f>
        <v>774</v>
      </c>
      <c r="E85" s="104">
        <f>SUM(E86:E90)+E94</f>
        <v>132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355</v>
      </c>
      <c r="D87" s="108">
        <f>C87-16</f>
        <v>339</v>
      </c>
      <c r="E87" s="119">
        <f t="shared" si="1"/>
        <v>16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382</v>
      </c>
      <c r="D88" s="108">
        <v>272</v>
      </c>
      <c r="E88" s="119">
        <f t="shared" si="1"/>
        <v>110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96</v>
      </c>
      <c r="D89" s="108">
        <v>90</v>
      </c>
      <c r="E89" s="119">
        <f t="shared" si="1"/>
        <v>6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38</v>
      </c>
      <c r="D90" s="103">
        <f>SUM(D91:D93)</f>
        <v>38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27</v>
      </c>
      <c r="D92" s="108">
        <f>C92</f>
        <v>27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11</v>
      </c>
      <c r="D93" s="108">
        <f>C93</f>
        <v>11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35</v>
      </c>
      <c r="D94" s="108">
        <f>C94</f>
        <v>35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86</v>
      </c>
      <c r="D95" s="108">
        <f>C95</f>
        <v>86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1215</v>
      </c>
      <c r="D96" s="104">
        <f>D85+D80+D75+D71+D95</f>
        <v>1083</v>
      </c>
      <c r="E96" s="104">
        <f>E85+E80+E75+E71+E95</f>
        <v>132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2434</v>
      </c>
      <c r="D97" s="104">
        <f>D96+D68+D66</f>
        <v>1083</v>
      </c>
      <c r="E97" s="104">
        <f>E96+E68+E66</f>
        <v>1351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59</v>
      </c>
      <c r="D102" s="108"/>
      <c r="E102" s="108">
        <v>49</v>
      </c>
      <c r="F102" s="125">
        <f>C102+D102-E102</f>
        <v>10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>
        <v>123</v>
      </c>
      <c r="D103" s="108">
        <v>13</v>
      </c>
      <c r="E103" s="108">
        <v>17</v>
      </c>
      <c r="F103" s="125">
        <f>C103+D103-E103</f>
        <v>119</v>
      </c>
    </row>
    <row r="104" spans="1:6" ht="12">
      <c r="A104" s="396" t="s">
        <v>775</v>
      </c>
      <c r="B104" s="397" t="s">
        <v>776</v>
      </c>
      <c r="C104" s="108">
        <v>90</v>
      </c>
      <c r="D104" s="108"/>
      <c r="E104" s="108">
        <v>58</v>
      </c>
      <c r="F104" s="125">
        <f>C104+D104-E104</f>
        <v>32</v>
      </c>
    </row>
    <row r="105" spans="1:16" ht="12">
      <c r="A105" s="412" t="s">
        <v>777</v>
      </c>
      <c r="B105" s="395" t="s">
        <v>778</v>
      </c>
      <c r="C105" s="103">
        <f>SUM(C102:C104)</f>
        <v>272</v>
      </c>
      <c r="D105" s="103">
        <f>SUM(D102:D104)</f>
        <v>13</v>
      </c>
      <c r="E105" s="103">
        <f>SUM(E102:E104)</f>
        <v>124</v>
      </c>
      <c r="F105" s="103">
        <f>SUM(F102:F104)</f>
        <v>161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780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9" t="s">
        <v>875</v>
      </c>
      <c r="B109" s="609"/>
      <c r="C109" s="609" t="s">
        <v>381</v>
      </c>
      <c r="D109" s="609"/>
      <c r="E109" s="609"/>
      <c r="F109" s="609"/>
    </row>
    <row r="110" spans="1:6" ht="15">
      <c r="A110" s="385"/>
      <c r="B110" s="386"/>
      <c r="C110" s="1" t="s">
        <v>869</v>
      </c>
      <c r="D110" s="385"/>
      <c r="E110" s="385"/>
      <c r="F110" s="387"/>
    </row>
    <row r="111" spans="1:6" ht="12">
      <c r="A111" s="385"/>
      <c r="B111" s="386"/>
      <c r="C111" s="608" t="s">
        <v>781</v>
      </c>
      <c r="D111" s="608"/>
      <c r="E111" s="608"/>
      <c r="F111" s="608"/>
    </row>
    <row r="112" spans="1:6" ht="12.75">
      <c r="A112" s="349"/>
      <c r="B112" s="388"/>
      <c r="C112" s="169" t="s">
        <v>870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F19">
      <selection activeCell="H31" sqref="H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6" t="str">
        <f>'справка №1-БАЛАНС'!E3</f>
        <v>"Елпром ЗЕМ" АД</v>
      </c>
      <c r="C4" s="616"/>
      <c r="D4" s="616"/>
      <c r="E4" s="616"/>
      <c r="F4" s="616"/>
      <c r="G4" s="622" t="s">
        <v>2</v>
      </c>
      <c r="H4" s="622"/>
      <c r="I4" s="500">
        <f>'справка №1-БАЛАНС'!H3</f>
        <v>620115</v>
      </c>
    </row>
    <row r="5" spans="1:9" ht="15">
      <c r="A5" s="501" t="s">
        <v>4</v>
      </c>
      <c r="B5" s="617" t="str">
        <f>'справка №1-БАЛАНС'!E5</f>
        <v>ОТЧЕТ 2010 Г.</v>
      </c>
      <c r="C5" s="617"/>
      <c r="D5" s="617"/>
      <c r="E5" s="617"/>
      <c r="F5" s="617"/>
      <c r="G5" s="620" t="s">
        <v>3</v>
      </c>
      <c r="H5" s="621"/>
      <c r="I5" s="500">
        <f>'справка №1-БАЛАНС'!H4</f>
        <v>275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19"/>
      <c r="C30" s="619"/>
      <c r="D30" s="459" t="s">
        <v>819</v>
      </c>
      <c r="E30" s="618"/>
      <c r="F30" s="618"/>
      <c r="G30" s="618"/>
      <c r="H30" s="420" t="s">
        <v>781</v>
      </c>
      <c r="I30" s="618"/>
      <c r="J30" s="618"/>
    </row>
    <row r="31" spans="1:9" s="521" customFormat="1" ht="15">
      <c r="A31" s="349"/>
      <c r="B31" s="388"/>
      <c r="C31" s="349"/>
      <c r="D31" s="1" t="s">
        <v>869</v>
      </c>
      <c r="E31" s="523"/>
      <c r="F31" s="523"/>
      <c r="G31" s="523"/>
      <c r="H31" s="169" t="s">
        <v>870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C1">
      <selection activeCell="E142" sqref="E14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3" t="str">
        <f>'справка №1-БАЛАНС'!E3</f>
        <v>"Елпром ЗЕМ" АД</v>
      </c>
      <c r="C5" s="623"/>
      <c r="D5" s="623"/>
      <c r="E5" s="570" t="s">
        <v>2</v>
      </c>
      <c r="F5" s="451">
        <f>'справка №1-БАЛАНС'!H3</f>
        <v>620115</v>
      </c>
    </row>
    <row r="6" spans="1:13" ht="15" customHeight="1">
      <c r="A6" s="27" t="s">
        <v>822</v>
      </c>
      <c r="B6" s="624" t="str">
        <f>'справка №1-БАЛАНС'!E5</f>
        <v>ОТЧЕТ 2010 Г.</v>
      </c>
      <c r="C6" s="624"/>
      <c r="D6" s="510"/>
      <c r="E6" s="569" t="s">
        <v>3</v>
      </c>
      <c r="F6" s="511">
        <f>'справка №1-БАЛАНС'!H4</f>
        <v>275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864</v>
      </c>
      <c r="B133" s="40"/>
      <c r="C133" s="441">
        <v>7</v>
      </c>
      <c r="D133" s="441">
        <v>0.05</v>
      </c>
      <c r="E133" s="441"/>
      <c r="F133" s="443">
        <f>C133-E133</f>
        <v>7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7</v>
      </c>
      <c r="D148" s="429"/>
      <c r="E148" s="429">
        <f>SUM(E133:E147)</f>
        <v>0</v>
      </c>
      <c r="F148" s="442">
        <f>SUM(F133:F147)</f>
        <v>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7</v>
      </c>
      <c r="D149" s="429"/>
      <c r="E149" s="429">
        <f>E148+E131+E114+E97</f>
        <v>0</v>
      </c>
      <c r="F149" s="442">
        <f>F148+F131+F114+F97</f>
        <v>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25" t="s">
        <v>849</v>
      </c>
      <c r="D151" s="625"/>
      <c r="E151" s="625"/>
      <c r="F151" s="625"/>
    </row>
    <row r="152" spans="1:6" ht="15">
      <c r="A152" s="517"/>
      <c r="B152" s="518"/>
      <c r="C152" s="1" t="s">
        <v>869</v>
      </c>
      <c r="D152" s="517"/>
      <c r="E152" s="517"/>
      <c r="F152" s="517"/>
    </row>
    <row r="153" spans="1:6" ht="12.75">
      <c r="A153" s="517"/>
      <c r="B153" s="518"/>
      <c r="C153" s="625" t="s">
        <v>857</v>
      </c>
      <c r="D153" s="625"/>
      <c r="E153" s="625"/>
      <c r="F153" s="625"/>
    </row>
    <row r="154" spans="3:5" ht="12.75">
      <c r="C154" s="169" t="s">
        <v>870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-</cp:lastModifiedBy>
  <cp:lastPrinted>2010-05-20T08:18:16Z</cp:lastPrinted>
  <dcterms:created xsi:type="dcterms:W3CDTF">2000-06-29T12:02:40Z</dcterms:created>
  <dcterms:modified xsi:type="dcterms:W3CDTF">2011-03-29T07:37:49Z</dcterms:modified>
  <cp:category/>
  <cp:version/>
  <cp:contentType/>
  <cp:contentStatus/>
</cp:coreProperties>
</file>