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<sst xmlns="http://schemas.openxmlformats.org/spreadsheetml/2006/main" count="1075" uniqueCount="894">
  <si>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</si>
  <si>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</si>
  <si>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</si>
  <si>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</si>
  <si>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</si>
  <si>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</si>
  <si>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</si>
  <si>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</si>
  <si>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</si>
  <si>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</si>
  <si>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</si>
  <si>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</si>
  <si>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</si>
  <si>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</si>
  <si>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</si>
  <si>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</si>
  <si>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</si>
  <si>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</si>
  <si>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</si>
  <si>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</si>
  <si>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</si>
  <si>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</si>
  <si>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</si>
  <si>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</si>
  <si>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</si>
  <si>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</si>
  <si>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</si>
  <si>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</si>
  <si>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</si>
  <si>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</si>
  <si>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</si>
  <si>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</si>
  <si>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</si>
  <si>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</si>
  <si>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</si>
  <si>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</si>
  <si>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</si>
  <si>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</si>
  <si>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</si>
  <si>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</si>
  <si>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</si>
  <si>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</si>
  <si>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</si>
  <si>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</si>
  <si>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</si>
  <si>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</si>
  <si>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</si>
  <si>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</si>
  <si>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</si>
  <si>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</si>
  <si>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</si>
  <si>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</si>
  <si>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</si>
  <si>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</si>
  <si>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</si>
  <si>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</si>
  <si>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</si>
  <si>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</si>
  <si>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</si>
  <si>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</si>
  <si>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</si>
  <si>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</si>
  <si>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</si>
  <si>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</si>
  <si>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</si>
  <si>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</si>
  <si>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</si>
  <si>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</si>
  <si>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</si>
  <si>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</si>
  <si>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</si>
  <si>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</si>
  <si>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</si>
  <si>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</si>
  <si>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</si>
  <si>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</si>
  <si>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</si>
  <si>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</si>
  <si>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</si>
  <si>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</si>
  <si>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</si>
  <si>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</si>
  <si>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</si>
  <si>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</si>
  <si>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</si>
  <si>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</si>
  <si>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</si>
  <si>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</si>
  <si>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</si>
  <si>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</si>
  <si>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</si>
  <si>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</si>
  <si>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</si>
  <si>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</si>
  <si>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</si>
  <si>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</si>
  <si>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</si>
  <si>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</si>
  <si>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</si>
  <si>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</si>
  <si>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</si>
  <si>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</si>
  <si>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</si>
  <si>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</si>
  <si>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</si>
  <si>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</si>
  <si>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</si>
  <si>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</si>
  <si>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</si>
  <si>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</si>
  <si>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</si>
  <si>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</si>
  <si>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</si>
  <si>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</si>
  <si>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</si>
  <si>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</si>
  <si>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</si>
  <si>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</si>
  <si>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</si>
  <si>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</si>
  <si>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</si>
  <si>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</si>
  <si>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</si>
  <si>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</si>
  <si>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</si>
  <si>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</si>
  <si>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</si>
  <si>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</si>
  <si>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</si>
  <si>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</si>
  <si>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</si>
  <si>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</si>
  <si>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</si>
  <si>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</si>
  <si>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</si>
  <si>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</si>
  <si>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</si>
  <si>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</si>
  <si>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</si>
  <si>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</si>
  <si>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</si>
  <si>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</si>
  <si>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</si>
  <si>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</si>
  <si>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</si>
  <si>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</si>
  <si>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</si>
  <si>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</si>
  <si>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</si>
  <si>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</si>
  <si>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</si>
  <si>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</si>
  <si>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</si>
  <si>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</si>
  <si>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</si>
  <si>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</si>
  <si>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</si>
  <si>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</si>
  <si>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</si>
  <si>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</si>
  <si>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</si>
  <si>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</si>
  <si>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</si>
  <si>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</si>
  <si>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</si>
  <si>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</si>
  <si>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</si>
  <si>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</si>
  <si>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</si>
  <si>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</si>
  <si>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</si>
  <si>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</si>
  <si>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</si>
  <si>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</si>
  <si>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</si>
  <si>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</si>
  <si>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</si>
  <si>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</si>
  <si>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</si>
  <si>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</si>
  <si>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</si>
  <si>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</si>
  <si>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</si>
  <si>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</si>
  <si>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</si>
  <si>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</si>
  <si>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</si>
  <si>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</si>
  <si>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</si>
  <si>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</si>
  <si>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</si>
  <si>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</si>
  <si>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</si>
  <si>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</si>
  <si>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</si>
  <si>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</si>
  <si>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</si>
  <si>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</si>
  <si>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</si>
  <si>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</si>
  <si>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</si>
  <si>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</si>
  <si>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</si>
  <si>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</si>
  <si>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</si>
  <si>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</si>
  <si>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</si>
  <si>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</si>
  <si>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</si>
  <si>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</si>
  <si>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</si>
  <si>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</si>
  <si>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</si>
  <si>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</si>
  <si>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</si>
  <si>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</si>
  <si>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</si>
  <si>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</si>
  <si>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</si>
  <si>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</si>
  <si>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</si>
  <si>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</si>
  <si>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</si>
  <si>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</si>
  <si>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</si>
  <si>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</si>
  <si>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</si>
  <si>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</si>
  <si>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</si>
  <si>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</si>
  <si>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</si>
  <si>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</si>
  <si>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</si>
  <si>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</si>
  <si>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</si>
  <si>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</si>
  <si>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</si>
  <si>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</si>
  <si>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</si>
  <si>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</si>
  <si>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</si>
  <si>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</si>
  <si>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</si>
  <si>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</si>
  <si>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</si>
  <si>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</si>
  <si>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</si>
  <si>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</si>
  <si>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</si>
  <si>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</si>
  <si>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</si>
  <si>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</si>
  <si>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</si>
  <si>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</si>
  <si>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</si>
  <si>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</si>
  <si>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</si>
  <si>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</si>
  <si>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</si>
  <si>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</si>
  <si>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</si>
  <si>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</si>
  <si>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</si>
  <si>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</si>
  <si>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</si>
  <si>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</si>
  <si>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</si>
  <si>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</si>
  <si>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</si>
  <si>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</si>
  <si>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</si>
  <si>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</si>
  <si>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</si>
  <si>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</si>
  <si>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</si>
  <si>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</si>
  <si>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</si>
  <si>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</si>
  <si>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</si>
  <si>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</si>
  <si>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</si>
  <si>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</si>
  <si>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</si>
  <si>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</si>
  <si>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</si>
  <si>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</si>
  <si>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</si>
  <si>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</si>
  <si>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</si>
  <si>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</si>
  <si>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</si>
  <si>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</si>
  <si>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</si>
  <si>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</si>
  <si>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</si>
  <si>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</si>
  <si>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</si>
  <si>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</si>
  <si>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</si>
  <si>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</si>
  <si>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</si>
  <si>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</si>
  <si>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</si>
  <si>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</si>
  <si>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</si>
  <si>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</si>
  <si>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</si>
  <si>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</si>
  <si>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</si>
  <si>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</si>
  <si>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</si>
  <si>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</si>
  <si>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</si>
  <si>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</si>
  <si>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</si>
  <si>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</si>
  <si>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</si>
  <si>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</si>
  <si>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</si>
  <si>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</si>
  <si>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</si>
  <si>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</si>
  <si>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</si>
  <si>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</si>
  <si>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</si>
  <si>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</si>
  <si>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</si>
  <si>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</si>
  <si>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</si>
  <si>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</si>
  <si>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</si>
  <si>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</si>
  <si>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</si>
  <si>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</si>
  <si>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</si>
  <si>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</si>
  <si>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</si>
  <si>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</si>
  <si>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</si>
  <si>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</si>
  <si>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</si>
  <si>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</si>
  <si>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</si>
  <si>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</si>
  <si>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</si>
  <si>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</si>
  <si>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</si>
  <si>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</si>
  <si>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</si>
  <si>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</si>
  <si>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</si>
  <si>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</si>
  <si>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</si>
  <si>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</si>
  <si>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</si>
  <si>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</si>
  <si>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</si>
  <si>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</si>
  <si>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</si>
  <si>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</si>
  <si>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</si>
  <si>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</si>
  <si>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</si>
  <si>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</si>
  <si>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</si>
  <si>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</si>
  <si>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</si>
  <si>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</si>
  <si>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</si>
  <si>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</si>
  <si>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</si>
  <si>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</si>
  <si>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</si>
  <si>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</si>
  <si>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</si>
  <si>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</si>
  <si>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</si>
  <si>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</si>
  <si>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</si>
  <si>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</si>
  <si>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</si>
  <si>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</si>
  <si>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</si>
  <si>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</si>
  <si>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</si>
  <si>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</si>
  <si>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</si>
  <si>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</si>
  <si>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</si>
  <si>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</si>
  <si>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</si>
  <si>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</si>
  <si>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</si>
  <si>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</si>
  <si>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</si>
  <si>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</si>
  <si>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</si>
  <si>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</si>
  <si>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</si>
  <si>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</si>
  <si>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</si>
  <si>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</si>
  <si>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</si>
  <si>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</si>
  <si>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</si>
  <si>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</si>
  <si>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</si>
  <si>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</si>
  <si>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</si>
  <si>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</si>
  <si>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</si>
  <si>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</si>
  <si>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</si>
  <si>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</si>
  <si>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</si>
  <si>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</si>
  <si>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</si>
  <si>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</si>
  <si>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</si>
  <si>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</si>
  <si>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</si>
  <si>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</si>
  <si>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</si>
  <si>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</si>
  <si>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</si>
  <si>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</si>
  <si>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</si>
  <si>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</si>
  <si>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</si>
  <si>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</si>
  <si>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</si>
  <si>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</si>
  <si>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</si>
  <si>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</si>
  <si>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</si>
  <si>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</si>
  <si>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</si>
  <si>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</si>
  <si>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</si>
  <si>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</si>
  <si>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</si>
  <si>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</si>
  <si>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</si>
  <si>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</si>
  <si>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</si>
  <si>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</si>
  <si>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</si>
  <si>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</si>
  <si>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</si>
  <si>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</si>
  <si>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</si>
  <si>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</si>
  <si>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</si>
  <si>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</si>
  <si>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</si>
  <si>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</si>
  <si>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</si>
  <si>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</si>
  <si>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</si>
  <si>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</si>
  <si>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</si>
  <si>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</si>
  <si>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</si>
  <si>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</si>
  <si>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</si>
  <si>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</si>
  <si>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</si>
  <si>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</si>
  <si>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</si>
  <si>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</si>
  <si>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</si>
  <si>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</si>
  <si>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</si>
  <si>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</si>
  <si>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</si>
  <si>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</si>
  <si>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</si>
  <si>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</si>
  <si>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</si>
  <si>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</si>
  <si>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</si>
  <si>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</si>
  <si>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</si>
  <si>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</si>
  <si>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</si>
  <si>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</si>
  <si>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</si>
  <si>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</si>
  <si>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</si>
  <si>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</si>
  <si>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</si>
  <si>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</si>
  <si>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</si>
  <si>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</si>
  <si>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</si>
  <si>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</si>
  <si>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</si>
  <si>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</si>
  <si>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</si>
  <si>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</si>
  <si>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</si>
  <si>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</si>
  <si>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</si>
  <si>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</si>
  <si>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</si>
  <si>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</si>
  <si>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</si>
  <si>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</si>
  <si>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</si>
  <si>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</si>
  <si>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</si>
  <si>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</si>
  <si>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</si>
  <si>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</si>
  <si>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</si>
  <si>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</si>
  <si>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</si>
  <si>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</si>
  <si>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</si>
  <si>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</si>
  <si>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</si>
  <si>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</si>
  <si>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</si>
  <si>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</si>
  <si>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</si>
  <si>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</si>
  <si>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</si>
  <si>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</si>
  <si>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</si>
  <si>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</si>
  <si>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</si>
  <si>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</si>
  <si>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</si>
  <si>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</si>
  <si>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</si>
  <si>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</si>
  <si>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</si>
  <si>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</si>
  <si>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</si>
  <si>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</si>
  <si>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</si>
  <si>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</si>
  <si>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</si>
  <si>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</si>
  <si>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</si>
  <si>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</si>
  <si>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</si>
  <si>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</si>
  <si>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</si>
  <si>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</si>
  <si>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</si>
  <si>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</si>
  <si>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</si>
  <si>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</si>
  <si>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</si>
  <si>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</si>
  <si>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</si>
  <si>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</si>
  <si>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</si>
  <si>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</si>
  <si>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</si>
  <si>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</si>
  <si>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</si>
  <si>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</si>
  <si>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</si>
  <si>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</si>
  <si>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</si>
  <si>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</si>
  <si>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</si>
  <si>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</si>
  <si>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</si>
  <si>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</si>
  <si>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</si>
  <si>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</si>
  <si>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</si>
  <si>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</si>
  <si>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</si>
  <si>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</si>
  <si>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</si>
  <si>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</si>
  <si>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</si>
  <si>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</si>
  <si>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</si>
  <si>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</si>
  <si>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</si>
  <si>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</si>
  <si>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</si>
  <si>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</si>
  <si>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</si>
  <si>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</si>
  <si>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</si>
  <si>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</si>
  <si>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</si>
  <si>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</si>
  <si>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</si>
  <si>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</si>
  <si>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</si>
  <si>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</si>
  <si>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</si>
  <si>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</si>
  <si>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</si>
  <si>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</si>
  <si>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</si>
  <si>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</si>
  <si>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</si>
  <si>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</si>
  <si>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</si>
  <si>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</si>
  <si>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</si>
  <si>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</si>
  <si>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</si>
  <si>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</si>
  <si>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</si>
  <si>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</si>
  <si>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</si>
  <si>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</si>
  <si>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</si>
  <si>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</si>
  <si>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</si>
  <si>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</si>
  <si>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</si>
  <si>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</si>
  <si>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</si>
  <si>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</si>
  <si>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</si>
  <si>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</si>
  <si>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</si>
  <si>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</si>
  <si>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</si>
  <si>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</si>
  <si>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</si>
  <si>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</si>
  <si>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</si>
  <si>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</si>
  <si>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</si>
  <si>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</si>
  <si>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</si>
  <si>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</si>
  <si>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</si>
  <si>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</si>
  <si>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</si>
  <si>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</si>
  <si>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</si>
  <si>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</si>
  <si>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</si>
  <si>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</si>
  <si>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</si>
  <si>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</si>
  <si>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</si>
  <si>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</si>
  <si>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</si>
  <si>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</si>
  <si>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</si>
  <si>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</si>
  <si>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</si>
  <si>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</si>
  <si>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</si>
  <si>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</si>
  <si>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</si>
  <si>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</si>
  <si>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</si>
  <si>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</si>
  <si>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</si>
  <si>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</si>
  <si>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</si>
  <si>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</si>
  <si>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</si>
  <si>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</si>
  <si>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</si>
  <si>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</si>
  <si>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</si>
  <si>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</si>
  <si>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</si>
  <si>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</si>
  <si>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</si>
  <si>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</si>
  <si>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</si>
  <si>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</si>
  <si>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</si>
  <si>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</si>
  <si>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</si>
  <si>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</si>
  <si>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</si>
  <si>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</si>
  <si>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</si>
  <si>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</si>
  <si>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</si>
  <si>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</si>
  <si>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</si>
  <si>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</si>
  <si>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</si>
  <si>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</si>
  <si>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</si>
  <si>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</si>
  <si>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</si>
  <si>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</si>
  <si>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</si>
  <si>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</si>
  <si>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</si>
  <si>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</si>
  <si>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</si>
  <si>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</si>
  <si>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</si>
  <si>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</si>
  <si>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</si>
  <si>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</si>
  <si>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</si>
  <si>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</si>
  <si>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</si>
  <si>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</si>
  <si>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</si>
  <si>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</si>
  <si>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</si>
  <si>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</si>
  <si>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</si>
  <si>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</si>
  <si>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</si>
  <si>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</si>
  <si>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</si>
  <si>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</si>
  <si>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</si>
  <si>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</si>
  <si>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</si>
  <si>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</si>
  <si>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</si>
  <si>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</si>
  <si>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</si>
  <si>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</si>
  <si>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</si>
  <si>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</si>
  <si>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</si>
  <si>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</si>
  <si>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</si>
  <si>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</si>
  <si>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</si>
  <si>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</si>
  <si>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</si>
  <si>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</si>
  <si>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</si>
  <si>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</si>
  <si>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</si>
  <si>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</si>
  <si>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</si>
  <si>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</si>
  <si>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</si>
  <si>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</si>
  <si>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</si>
  <si>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</si>
  <si>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</si>
  <si>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</si>
  <si>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</si>
  <si>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</si>
  <si>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</si>
  <si>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</si>
  <si>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</si>
  <si>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</si>
  <si>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</si>
  <si>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</si>
  <si>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</si>
  <si>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</si>
  <si>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</si>
  <si>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</si>
  <si>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</si>
  <si>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</si>
  <si>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</si>
  <si>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</si>
  <si>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</si>
  <si>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</si>
  <si>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</si>
  <si>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</si>
  <si>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</si>
  <si>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</si>
  <si>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</si>
  <si>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</si>
  <si>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</si>
  <si>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</si>
  <si>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</si>
  <si>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</si>
  <si>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</si>
  <si>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</si>
  <si>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</si>
  <si>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</si>
  <si>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</si>
  <si>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</si>
  <si>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</si>
  <si>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</si>
  <si>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</si>
  <si>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</si>
  <si>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</si>
  <si>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</si>
  <si>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</si>
  <si>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</si>
  <si>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</si>
  <si>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</si>
  <si>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</si>
  <si>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</si>
  <si>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</si>
  <si>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</si>
  <si>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</si>
  <si>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</si>
  <si>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</si>
  <si>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</si>
  <si>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</si>
  <si>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</si>
  <si>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</si>
  <si>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</si>
  <si>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</si>
  <si>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</si>
  <si>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</si>
  <si>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</si>
  <si>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</si>
  <si>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</si>
  <si>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</si>
  <si>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</si>
  <si>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</si>
  <si>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</si>
  <si>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</si>
  <si>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</si>
  <si>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</si>
  <si>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</si>
  <si>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</si>
  <si>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</si>
  <si>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</si>
  <si>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</si>
  <si>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</si>
  <si>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</si>
  <si>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</si>
  <si>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</si>
  <si>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</si>
  <si>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</si>
  <si>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</si>
  <si>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</si>
  <si>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</si>
  <si>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</si>
  <si>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</si>
  <si>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</si>
  <si>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</si>
  <si>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</si>
  <si>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</si>
  <si>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</si>
  <si>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</si>
  <si>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</si>
  <si>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</si>
  <si>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</si>
  <si>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</si>
  <si>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</si>
  <si>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</si>
  <si>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</si>
  <si>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</si>
  <si>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</si>
  <si>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</si>
  <si>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</si>
  <si>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</si>
  <si>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</si>
  <si>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</si>
  <si>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</si>
  <si>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</si>
  <si>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</si>
  <si>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</si>
  <si>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</si>
  <si>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</si>
  <si>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</si>
  <si>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</si>
  <si>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</si>
  <si>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</si>
  <si>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</si>
  <si>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</si>
  <si>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>3. Албена кар  ЕООД</t>
  </si>
  <si>
    <t>3."Здравно Учреждение Медика-Албена"</t>
  </si>
  <si>
    <t>1. ЗПАД България</t>
  </si>
  <si>
    <t>2. Sunny greens</t>
  </si>
  <si>
    <t>3. Химко Враца</t>
  </si>
  <si>
    <t>4. Кремиковци АД</t>
  </si>
  <si>
    <t xml:space="preserve">1. Hotel des Masques </t>
  </si>
  <si>
    <t xml:space="preserve">               Ел.Атанасова</t>
  </si>
  <si>
    <t xml:space="preserve">               Кр.Станев</t>
  </si>
  <si>
    <t>4. Бялата лагуна АД</t>
  </si>
  <si>
    <t>2.Визит България ЕООД</t>
  </si>
  <si>
    <t>5. МЦ Медика Албена  ЕАД</t>
  </si>
  <si>
    <t>6.Албена Тур АД</t>
  </si>
  <si>
    <t>7. Диализен център  ЕООД</t>
  </si>
  <si>
    <t>8. Тихия кът АД</t>
  </si>
  <si>
    <t>9. Екоплод ООД</t>
  </si>
  <si>
    <t>10. Албенаинвест Холдинг</t>
  </si>
  <si>
    <t>11.Албена Автотранс</t>
  </si>
  <si>
    <t xml:space="preserve">Дата на съставяне:24.10.2008 г.                      </t>
  </si>
  <si>
    <t>Дата на съставяне: 24.10.2008 г.</t>
  </si>
  <si>
    <t>Дата на съставяне:24.10.2008 г.</t>
  </si>
  <si>
    <t>Вид на отчета:неконсолидиран -предварителен</t>
  </si>
  <si>
    <t>Дата на съставяне: 29.01.2009 г.</t>
  </si>
  <si>
    <t xml:space="preserve">Дата на съставяне:  29.01.2009 г.                                    </t>
  </si>
  <si>
    <t xml:space="preserve">Дата  на съставяне: 29.01.2009 г.                                                                                                                              </t>
  </si>
  <si>
    <t>Вид на отчета: неконсолидиран  предварителен</t>
  </si>
  <si>
    <t xml:space="preserve">неконсолидиран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</si>
</sst>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28.5">
      <c r="A4" s="204" t="s">
        <v>888</v>
      </c>
      <c r="B4" s="582"/>
      <c r="C4" s="582"/>
      <c r="D4" s="583"/>
      <c r="E4" s="575" t="s">
        <v>893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39813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25.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49663</v>
      </c>
      <c r="D11" s="205">
        <v>46820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285761</v>
      </c>
      <c r="D12" s="205">
        <v>259687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5933</v>
      </c>
      <c r="D13" s="205">
        <v>7211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38650</v>
      </c>
      <c r="D14" s="205">
        <v>31219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913</v>
      </c>
      <c r="D15" s="205">
        <v>1013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11149</v>
      </c>
      <c r="D16" s="205">
        <v>6541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3790</v>
      </c>
      <c r="D17" s="205">
        <v>11525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395859</v>
      </c>
      <c r="D19" s="209">
        <f>SUM(D11:D18)</f>
        <v>364016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12778</v>
      </c>
      <c r="D20" s="205">
        <v>11072</v>
      </c>
      <c r="E20" s="293" t="s">
        <v>56</v>
      </c>
      <c r="F20" s="298" t="s">
        <v>57</v>
      </c>
      <c r="G20" s="212">
        <v>82971</v>
      </c>
      <c r="H20" s="212">
        <v>83004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148468</v>
      </c>
      <c r="H21" s="210">
        <f>SUM(H22:H24)</f>
        <v>132989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948</v>
      </c>
      <c r="D24" s="205">
        <v>1170</v>
      </c>
      <c r="E24" s="293" t="s">
        <v>71</v>
      </c>
      <c r="F24" s="298" t="s">
        <v>72</v>
      </c>
      <c r="G24" s="206">
        <v>148041</v>
      </c>
      <c r="H24" s="206">
        <v>132562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231439</v>
      </c>
      <c r="H25" s="208">
        <f>H19+H20+H21</f>
        <v>215993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498</v>
      </c>
      <c r="D26" s="205">
        <v>484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1446</v>
      </c>
      <c r="D27" s="209">
        <f>SUM(D23:D26)</f>
        <v>1654</v>
      </c>
      <c r="E27" s="309" t="s">
        <v>82</v>
      </c>
      <c r="F27" s="298" t="s">
        <v>83</v>
      </c>
      <c r="G27" s="208">
        <f>SUM(G28:G30)</f>
        <v>39347</v>
      </c>
      <c r="H27" s="208">
        <f>SUM(H28:H30)</f>
        <v>39314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39347</v>
      </c>
      <c r="H28" s="206">
        <v>39314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11648</v>
      </c>
      <c r="H31" s="206">
        <v>17729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50995</v>
      </c>
      <c r="H33" s="208">
        <f>H27+H31+H32</f>
        <v>57043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27542</v>
      </c>
      <c r="D34" s="209">
        <f>SUM(D35:D38)</f>
        <v>26549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27502</v>
      </c>
      <c r="D35" s="205">
        <v>26509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285171</v>
      </c>
      <c r="H36" s="208">
        <f>H25+H17+H33</f>
        <v>275773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24</v>
      </c>
      <c r="D37" s="205">
        <v>24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16</v>
      </c>
      <c r="D38" s="205">
        <v>16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25.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7570</v>
      </c>
      <c r="H43" s="206">
        <v>3335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112998</v>
      </c>
      <c r="H44" s="206">
        <v>95327</v>
      </c>
    </row>
    <row r="45" spans="1:15" ht="15">
      <c r="A45" s="291" t="s">
        <v>135</v>
      </c>
      <c r="B45" s="305" t="s">
        <v>136</v>
      </c>
      <c r="C45" s="209">
        <f>C34+C39+C44</f>
        <v>27542</v>
      </c>
      <c r="D45" s="209">
        <f>D34+D39+D44</f>
        <v>26549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46</v>
      </c>
      <c r="D47" s="205">
        <v>690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120568</v>
      </c>
      <c r="H49" s="208">
        <f>SUM(H43:H48)</f>
        <v>98662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104</v>
      </c>
      <c r="D50" s="205">
        <v>46</v>
      </c>
      <c r="E50" s="293"/>
      <c r="F50" s="298"/>
      <c r="G50" s="308"/>
      <c r="H50" s="208"/>
    </row>
    <row r="51" spans="1:15" ht="27">
      <c r="A51" s="291" t="s">
        <v>154</v>
      </c>
      <c r="B51" s="305" t="s">
        <v>155</v>
      </c>
      <c r="C51" s="209">
        <f>SUM(C47:C50)</f>
        <v>150</v>
      </c>
      <c r="D51" s="209">
        <f>SUM(D47:D50)</f>
        <v>736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>
        <v>1085</v>
      </c>
      <c r="D53" s="205">
        <v>4735</v>
      </c>
      <c r="E53" s="293" t="s">
        <v>163</v>
      </c>
      <c r="F53" s="301" t="s">
        <v>164</v>
      </c>
      <c r="G53" s="206">
        <v>13071</v>
      </c>
      <c r="H53" s="206">
        <v>13071</v>
      </c>
    </row>
    <row r="54" spans="1:8" ht="27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4533</v>
      </c>
      <c r="H54" s="206">
        <v>4776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438860</v>
      </c>
      <c r="D55" s="209">
        <f>D19+D20+D21+D27+D32+D45+D51+D53+D54</f>
        <v>408762</v>
      </c>
      <c r="E55" s="293" t="s">
        <v>171</v>
      </c>
      <c r="F55" s="317" t="s">
        <v>172</v>
      </c>
      <c r="G55" s="208">
        <f>G49+G51+G52+G53+G54</f>
        <v>138172</v>
      </c>
      <c r="H55" s="208">
        <f>H49+H51+H52+H53+H54</f>
        <v>116509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1692</v>
      </c>
      <c r="D58" s="205">
        <v>2098</v>
      </c>
      <c r="E58" s="293" t="s">
        <v>126</v>
      </c>
      <c r="F58" s="328"/>
      <c r="G58" s="308"/>
      <c r="H58" s="208"/>
    </row>
    <row r="59" spans="1:13" ht="25.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13749</v>
      </c>
      <c r="H59" s="206">
        <v>13337</v>
      </c>
      <c r="M59" s="211"/>
    </row>
    <row r="60" spans="1:8" ht="15">
      <c r="A60" s="291" t="s">
        <v>182</v>
      </c>
      <c r="B60" s="297" t="s">
        <v>183</v>
      </c>
      <c r="C60" s="205">
        <v>871</v>
      </c>
      <c r="D60" s="205">
        <v>526</v>
      </c>
      <c r="E60" s="293" t="s">
        <v>184</v>
      </c>
      <c r="F60" s="298" t="s">
        <v>185</v>
      </c>
      <c r="G60" s="206">
        <v>767</v>
      </c>
      <c r="H60" s="206">
        <v>2636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15521</v>
      </c>
      <c r="H61" s="208">
        <f>SUM(H62:H68)</f>
        <v>15041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1995</v>
      </c>
      <c r="H62" s="206">
        <v>2501</v>
      </c>
    </row>
    <row r="63" spans="1:13" ht="15">
      <c r="A63" s="291" t="s">
        <v>194</v>
      </c>
      <c r="B63" s="297" t="s">
        <v>195</v>
      </c>
      <c r="C63" s="205">
        <v>2</v>
      </c>
      <c r="D63" s="205">
        <v>19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2565</v>
      </c>
      <c r="D64" s="209">
        <f>SUM(D58:D63)</f>
        <v>2643</v>
      </c>
      <c r="E64" s="293" t="s">
        <v>199</v>
      </c>
      <c r="F64" s="298" t="s">
        <v>200</v>
      </c>
      <c r="G64" s="206">
        <v>10694</v>
      </c>
      <c r="H64" s="206">
        <v>9952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2454</v>
      </c>
      <c r="H65" s="206">
        <v>1972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222</v>
      </c>
      <c r="H66" s="206">
        <v>483</v>
      </c>
    </row>
    <row r="67" spans="1:8" ht="15">
      <c r="A67" s="291" t="s">
        <v>206</v>
      </c>
      <c r="B67" s="297" t="s">
        <v>207</v>
      </c>
      <c r="C67" s="205">
        <v>6486</v>
      </c>
      <c r="D67" s="205">
        <v>6374</v>
      </c>
      <c r="E67" s="293" t="s">
        <v>208</v>
      </c>
      <c r="F67" s="298" t="s">
        <v>209</v>
      </c>
      <c r="G67" s="206">
        <v>93</v>
      </c>
      <c r="H67" s="206">
        <v>113</v>
      </c>
    </row>
    <row r="68" spans="1:8" ht="15">
      <c r="A68" s="291" t="s">
        <v>210</v>
      </c>
      <c r="B68" s="297" t="s">
        <v>211</v>
      </c>
      <c r="C68" s="205">
        <v>4986</v>
      </c>
      <c r="D68" s="205">
        <v>2417</v>
      </c>
      <c r="E68" s="293" t="s">
        <v>212</v>
      </c>
      <c r="F68" s="298" t="s">
        <v>213</v>
      </c>
      <c r="G68" s="206">
        <v>63</v>
      </c>
      <c r="H68" s="206">
        <v>20</v>
      </c>
    </row>
    <row r="69" spans="1:8" ht="15">
      <c r="A69" s="291" t="s">
        <v>214</v>
      </c>
      <c r="B69" s="297" t="s">
        <v>215</v>
      </c>
      <c r="C69" s="205">
        <v>1168</v>
      </c>
      <c r="D69" s="205">
        <v>620</v>
      </c>
      <c r="E69" s="307" t="s">
        <v>77</v>
      </c>
      <c r="F69" s="298" t="s">
        <v>216</v>
      </c>
      <c r="G69" s="206">
        <v>2545</v>
      </c>
      <c r="H69" s="206">
        <v>800</v>
      </c>
    </row>
    <row r="70" spans="1:8" ht="25.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45</v>
      </c>
      <c r="D71" s="205">
        <v>29</v>
      </c>
      <c r="E71" s="309" t="s">
        <v>45</v>
      </c>
      <c r="F71" s="329" t="s">
        <v>223</v>
      </c>
      <c r="G71" s="215">
        <f>G59+G60+G61+G69+G70</f>
        <v>32582</v>
      </c>
      <c r="H71" s="215">
        <f>H59+H60+H61+H69+H70</f>
        <v>31814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>
        <v>1119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27">
      <c r="A74" s="291" t="s">
        <v>228</v>
      </c>
      <c r="B74" s="297" t="s">
        <v>229</v>
      </c>
      <c r="C74" s="205">
        <v>1269</v>
      </c>
      <c r="D74" s="205">
        <v>783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13954</v>
      </c>
      <c r="D75" s="209">
        <f>SUM(D67:D74)</f>
        <v>11342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>
        <v>49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32582</v>
      </c>
      <c r="H79" s="216">
        <f>H71+H74+H75+H76</f>
        <v>31863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54</v>
      </c>
      <c r="D87" s="205">
        <v>36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454</v>
      </c>
      <c r="D88" s="205">
        <v>806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38</v>
      </c>
      <c r="D89" s="205">
        <v>556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546</v>
      </c>
      <c r="D91" s="209">
        <f>SUM(D87:D90)</f>
        <v>1398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17065</v>
      </c>
      <c r="D93" s="209">
        <f>D64+D75+D84+D91+D92</f>
        <v>15383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6" t="s">
        <v>267</v>
      </c>
      <c r="B94" s="344" t="s">
        <v>268</v>
      </c>
      <c r="C94" s="218">
        <f>C93+C55</f>
        <v>455925</v>
      </c>
      <c r="D94" s="218">
        <f>D93+D55</f>
        <v>424145</v>
      </c>
      <c r="E94" s="557" t="s">
        <v>269</v>
      </c>
      <c r="F94" s="345" t="s">
        <v>270</v>
      </c>
      <c r="G94" s="219">
        <f>G36+G39+G55+G79</f>
        <v>455925</v>
      </c>
      <c r="H94" s="219">
        <f>H36+H39+H55+H79</f>
        <v>424145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889</v>
      </c>
      <c r="B98" s="539"/>
      <c r="C98" s="612" t="s">
        <v>817</v>
      </c>
      <c r="D98" s="612"/>
      <c r="E98" s="612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2" t="s">
        <v>779</v>
      </c>
      <c r="D100" s="613"/>
      <c r="E100" s="613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4" sqref="C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6" t="s">
        <v>2</v>
      </c>
      <c r="G2" s="616"/>
      <c r="H2" s="353">
        <f>'справка №1-БАЛАНС'!H3</f>
        <v>834025872</v>
      </c>
    </row>
    <row r="3" spans="1:8" ht="15">
      <c r="A3" s="6" t="s">
        <v>892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39813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24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14034</v>
      </c>
      <c r="D9" s="79">
        <v>12830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12240</v>
      </c>
      <c r="D10" s="79">
        <v>13252</v>
      </c>
      <c r="E10" s="363" t="s">
        <v>285</v>
      </c>
      <c r="F10" s="365" t="s">
        <v>286</v>
      </c>
      <c r="G10" s="87">
        <v>44416</v>
      </c>
      <c r="H10" s="87">
        <v>40630</v>
      </c>
    </row>
    <row r="11" spans="1:8" ht="12">
      <c r="A11" s="363" t="s">
        <v>287</v>
      </c>
      <c r="B11" s="364" t="s">
        <v>288</v>
      </c>
      <c r="C11" s="79">
        <v>15100</v>
      </c>
      <c r="D11" s="79">
        <v>12751</v>
      </c>
      <c r="E11" s="366" t="s">
        <v>289</v>
      </c>
      <c r="F11" s="365" t="s">
        <v>290</v>
      </c>
      <c r="G11" s="87">
        <v>40183</v>
      </c>
      <c r="H11" s="87">
        <v>40872</v>
      </c>
    </row>
    <row r="12" spans="1:8" ht="12">
      <c r="A12" s="363" t="s">
        <v>291</v>
      </c>
      <c r="B12" s="364" t="s">
        <v>292</v>
      </c>
      <c r="C12" s="79">
        <v>13066</v>
      </c>
      <c r="D12" s="79">
        <v>10384</v>
      </c>
      <c r="E12" s="366" t="s">
        <v>77</v>
      </c>
      <c r="F12" s="365" t="s">
        <v>293</v>
      </c>
      <c r="G12" s="87">
        <v>9998</v>
      </c>
      <c r="H12" s="87">
        <v>12731</v>
      </c>
    </row>
    <row r="13" spans="1:18" ht="12">
      <c r="A13" s="363" t="s">
        <v>294</v>
      </c>
      <c r="B13" s="364" t="s">
        <v>295</v>
      </c>
      <c r="C13" s="79">
        <v>2254</v>
      </c>
      <c r="D13" s="79">
        <v>2122</v>
      </c>
      <c r="E13" s="367" t="s">
        <v>50</v>
      </c>
      <c r="F13" s="368" t="s">
        <v>296</v>
      </c>
      <c r="G13" s="88">
        <f>SUM(G9:G12)</f>
        <v>94597</v>
      </c>
      <c r="H13" s="88">
        <f>SUM(H9:H12)</f>
        <v>94233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297</v>
      </c>
      <c r="B14" s="364" t="s">
        <v>298</v>
      </c>
      <c r="C14" s="79">
        <v>17053</v>
      </c>
      <c r="D14" s="79">
        <v>15797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294</v>
      </c>
      <c r="H15" s="87">
        <v>446</v>
      </c>
    </row>
    <row r="16" spans="1:8" ht="12">
      <c r="A16" s="363" t="s">
        <v>303</v>
      </c>
      <c r="B16" s="364" t="s">
        <v>304</v>
      </c>
      <c r="C16" s="80">
        <v>1398</v>
      </c>
      <c r="D16" s="80">
        <v>3044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75145</v>
      </c>
      <c r="D19" s="82">
        <f>SUM(D9:D15)+D16</f>
        <v>70180</v>
      </c>
      <c r="E19" s="373" t="s">
        <v>313</v>
      </c>
      <c r="F19" s="369" t="s">
        <v>314</v>
      </c>
      <c r="G19" s="87">
        <v>240</v>
      </c>
      <c r="H19" s="87">
        <v>346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974</v>
      </c>
      <c r="H20" s="87">
        <v>1211</v>
      </c>
    </row>
    <row r="21" spans="1:8" ht="36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>
        <v>22</v>
      </c>
      <c r="H21" s="87">
        <v>22</v>
      </c>
    </row>
    <row r="22" spans="1:8" ht="24">
      <c r="A22" s="360" t="s">
        <v>320</v>
      </c>
      <c r="B22" s="375" t="s">
        <v>321</v>
      </c>
      <c r="C22" s="79">
        <v>8621</v>
      </c>
      <c r="D22" s="79">
        <v>7432</v>
      </c>
      <c r="E22" s="373" t="s">
        <v>322</v>
      </c>
      <c r="F22" s="369" t="s">
        <v>323</v>
      </c>
      <c r="G22" s="87">
        <v>1014</v>
      </c>
      <c r="H22" s="87">
        <v>1201</v>
      </c>
    </row>
    <row r="23" spans="1:8" ht="24">
      <c r="A23" s="363" t="s">
        <v>324</v>
      </c>
      <c r="B23" s="375" t="s">
        <v>325</v>
      </c>
      <c r="C23" s="79"/>
      <c r="D23" s="79">
        <v>1</v>
      </c>
      <c r="E23" s="363" t="s">
        <v>326</v>
      </c>
      <c r="F23" s="369" t="s">
        <v>327</v>
      </c>
      <c r="G23" s="87"/>
      <c r="H23" s="87"/>
    </row>
    <row r="24" spans="1:18" ht="24">
      <c r="A24" s="363" t="s">
        <v>328</v>
      </c>
      <c r="B24" s="375" t="s">
        <v>329</v>
      </c>
      <c r="C24" s="79">
        <v>65</v>
      </c>
      <c r="D24" s="79">
        <v>275</v>
      </c>
      <c r="E24" s="367" t="s">
        <v>102</v>
      </c>
      <c r="F24" s="370" t="s">
        <v>330</v>
      </c>
      <c r="G24" s="88">
        <f>SUM(G19:G23)</f>
        <v>2250</v>
      </c>
      <c r="H24" s="88">
        <f>SUM(H19:H23)</f>
        <v>2780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180</v>
      </c>
      <c r="D25" s="79">
        <v>134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8866</v>
      </c>
      <c r="D26" s="82">
        <f>SUM(D22:D25)</f>
        <v>7842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84011</v>
      </c>
      <c r="D28" s="83">
        <f>D26+D19</f>
        <v>78022</v>
      </c>
      <c r="E28" s="174" t="s">
        <v>335</v>
      </c>
      <c r="F28" s="370" t="s">
        <v>336</v>
      </c>
      <c r="G28" s="88">
        <f>G13+G15+G24</f>
        <v>97141</v>
      </c>
      <c r="H28" s="88">
        <f>H13+H15+H24</f>
        <v>97459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13130</v>
      </c>
      <c r="D30" s="83">
        <f>IF((H28-D28)&gt;0,H28-D28,0)</f>
        <v>19437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84011</v>
      </c>
      <c r="D33" s="82">
        <f>D28+D31+D32</f>
        <v>78022</v>
      </c>
      <c r="E33" s="174" t="s">
        <v>349</v>
      </c>
      <c r="F33" s="370" t="s">
        <v>350</v>
      </c>
      <c r="G33" s="90">
        <f>G32+G31+G28</f>
        <v>97141</v>
      </c>
      <c r="H33" s="90">
        <f>H32+H31+H28</f>
        <v>97459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351</v>
      </c>
      <c r="B34" s="357" t="s">
        <v>352</v>
      </c>
      <c r="C34" s="83">
        <f>IF((G33-C33)&gt;0,G33-C33,0)</f>
        <v>13130</v>
      </c>
      <c r="D34" s="83">
        <f>IF((H33-D33)&gt;0,H33-D33,0)</f>
        <v>19437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1482</v>
      </c>
      <c r="D35" s="82">
        <f>D36+D37+D38</f>
        <v>1842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357</v>
      </c>
      <c r="B36" s="375" t="s">
        <v>358</v>
      </c>
      <c r="C36" s="79">
        <v>1482</v>
      </c>
      <c r="D36" s="79">
        <v>1346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>
        <v>496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11648</v>
      </c>
      <c r="D39" s="569">
        <f>+IF((H33-D33-D35)&gt;0,H33-D33-D35,0)</f>
        <v>17595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24">
      <c r="A41" s="174" t="s">
        <v>370</v>
      </c>
      <c r="B41" s="356" t="s">
        <v>371</v>
      </c>
      <c r="C41" s="85">
        <f>IF(G39=0,IF(C39-C40&gt;0,C39-C40+G40,0),IF(G39-G40&lt;0,G40-G39+C39,0))</f>
        <v>11648</v>
      </c>
      <c r="D41" s="85">
        <f>IF(H39=0,IF(D39-D40&gt;0,D39-D40+H40,0),IF(H39-H40&lt;0,H40-H39+D39,0))</f>
        <v>17595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97141</v>
      </c>
      <c r="D42" s="86">
        <f>D33+D35+D39</f>
        <v>97459</v>
      </c>
      <c r="E42" s="177" t="s">
        <v>376</v>
      </c>
      <c r="F42" s="178" t="s">
        <v>377</v>
      </c>
      <c r="G42" s="90">
        <f>G39+G33</f>
        <v>97141</v>
      </c>
      <c r="H42" s="90">
        <f>H39+H33</f>
        <v>97459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4"/>
      <c r="E44" s="614"/>
      <c r="F44" s="614"/>
      <c r="G44" s="614"/>
      <c r="H44" s="614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5"/>
      <c r="E46" s="615"/>
      <c r="F46" s="615"/>
      <c r="G46" s="615"/>
      <c r="H46" s="615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9">
      <selection activeCell="A50" sqref="A50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888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39813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100648</v>
      </c>
      <c r="D10" s="92">
        <v>96828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-46463</v>
      </c>
      <c r="D11" s="92">
        <v>-48639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-14421</v>
      </c>
      <c r="D13" s="92">
        <v>-8306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392</v>
      </c>
      <c r="B14" s="411" t="s">
        <v>393</v>
      </c>
      <c r="C14" s="92">
        <v>1537</v>
      </c>
      <c r="D14" s="92">
        <v>3577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-1490</v>
      </c>
      <c r="D15" s="92">
        <v>-1032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51</v>
      </c>
      <c r="D16" s="92">
        <v>61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-125</v>
      </c>
      <c r="D17" s="92">
        <v>-107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109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-129</v>
      </c>
      <c r="D19" s="92">
        <v>-392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39717</v>
      </c>
      <c r="D20" s="93">
        <f>SUM(D10:D19)</f>
        <v>41990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-52275</v>
      </c>
      <c r="D22" s="92">
        <v>-49381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>
        <v>100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-1573</v>
      </c>
      <c r="D24" s="92">
        <v>-2118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413</v>
      </c>
      <c r="B25" s="411" t="s">
        <v>414</v>
      </c>
      <c r="C25" s="92">
        <v>2011</v>
      </c>
      <c r="D25" s="92">
        <v>59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154</v>
      </c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-985</v>
      </c>
      <c r="D27" s="92">
        <v>-4731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513</v>
      </c>
      <c r="D29" s="92">
        <v>695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>
        <v>3</v>
      </c>
      <c r="D31" s="92">
        <v>4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-52152</v>
      </c>
      <c r="D32" s="93">
        <f>SUM(D22:D31)</f>
        <v>-55372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36327</v>
      </c>
      <c r="D36" s="92">
        <v>32996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-14519</v>
      </c>
      <c r="D37" s="92">
        <v>-9448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24">
      <c r="A39" s="410" t="s">
        <v>439</v>
      </c>
      <c r="B39" s="411" t="s">
        <v>440</v>
      </c>
      <c r="C39" s="92">
        <v>-9192</v>
      </c>
      <c r="D39" s="92">
        <v>-6458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-1033</v>
      </c>
      <c r="D40" s="92">
        <v>-2827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11583</v>
      </c>
      <c r="D42" s="93">
        <f>SUM(D34:D41)</f>
        <v>14263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-852</v>
      </c>
      <c r="D43" s="93">
        <f>D42+D32+D20</f>
        <v>881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1398</v>
      </c>
      <c r="D44" s="184">
        <v>517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546</v>
      </c>
      <c r="D45" s="93">
        <f>D44+D43</f>
        <v>1398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508</v>
      </c>
      <c r="D46" s="94">
        <v>842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38</v>
      </c>
      <c r="D47" s="94">
        <v>556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7"/>
      <c r="D50" s="617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7"/>
      <c r="D52" s="617"/>
      <c r="G52" s="186"/>
      <c r="H52" s="186"/>
    </row>
    <row r="53" spans="1:8" ht="24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F35" sqref="F35:I35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18" t="s">
        <v>457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0" t="str">
        <f>'справка №1-БАЛАНС'!E3</f>
        <v>" АЛБЕНА"  АД</v>
      </c>
      <c r="D3" s="621"/>
      <c r="E3" s="621"/>
      <c r="F3" s="621"/>
      <c r="G3" s="621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0" t="str">
        <f>'справка №1-БАЛАНС'!E4</f>
        <v>неконсолидиран </v>
      </c>
      <c r="D4" s="620"/>
      <c r="E4" s="622"/>
      <c r="F4" s="620"/>
      <c r="G4" s="620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3">
        <v>39629</v>
      </c>
      <c r="D5" s="621"/>
      <c r="E5" s="621"/>
      <c r="F5" s="621"/>
      <c r="G5" s="621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83004</v>
      </c>
      <c r="F11" s="96">
        <f>'справка №1-БАЛАНС'!H22</f>
        <v>427</v>
      </c>
      <c r="G11" s="96">
        <f>'справка №1-БАЛАНС'!H23</f>
        <v>0</v>
      </c>
      <c r="H11" s="98">
        <v>132562</v>
      </c>
      <c r="I11" s="96">
        <f>'справка №1-БАЛАНС'!H28+'справка №1-БАЛАНС'!H31</f>
        <v>57043</v>
      </c>
      <c r="J11" s="96">
        <f>'справка №1-БАЛАНС'!H29+'справка №1-БАЛАНС'!H32</f>
        <v>0</v>
      </c>
      <c r="K11" s="98"/>
      <c r="L11" s="424">
        <f>SUM(C11:K11)</f>
        <v>275773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83004</v>
      </c>
      <c r="F15" s="99">
        <f t="shared" si="2"/>
        <v>427</v>
      </c>
      <c r="G15" s="99">
        <f t="shared" si="2"/>
        <v>0</v>
      </c>
      <c r="H15" s="99">
        <f t="shared" si="2"/>
        <v>132562</v>
      </c>
      <c r="I15" s="99">
        <f t="shared" si="2"/>
        <v>57043</v>
      </c>
      <c r="J15" s="99">
        <f t="shared" si="2"/>
        <v>0</v>
      </c>
      <c r="K15" s="99">
        <f t="shared" si="2"/>
        <v>0</v>
      </c>
      <c r="L15" s="424">
        <f t="shared" si="1"/>
        <v>275773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11648</v>
      </c>
      <c r="J16" s="425">
        <f>+'справка №1-БАЛАНС'!G32</f>
        <v>0</v>
      </c>
      <c r="K16" s="98"/>
      <c r="L16" s="424">
        <f t="shared" si="1"/>
        <v>11648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15479</v>
      </c>
      <c r="I17" s="100">
        <f t="shared" si="3"/>
        <v>-17729</v>
      </c>
      <c r="J17" s="100">
        <f>J18+J19</f>
        <v>0</v>
      </c>
      <c r="K17" s="100">
        <f t="shared" si="3"/>
        <v>0</v>
      </c>
      <c r="L17" s="424">
        <f t="shared" si="1"/>
        <v>-2250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-2073</v>
      </c>
      <c r="J18" s="98"/>
      <c r="K18" s="98"/>
      <c r="L18" s="424">
        <f t="shared" si="1"/>
        <v>-2073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>
        <v>15479</v>
      </c>
      <c r="I19" s="98">
        <v>-15656</v>
      </c>
      <c r="J19" s="98"/>
      <c r="K19" s="98"/>
      <c r="L19" s="424">
        <f t="shared" si="1"/>
        <v>-177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-33</v>
      </c>
      <c r="F28" s="98"/>
      <c r="G28" s="98"/>
      <c r="H28" s="98"/>
      <c r="I28" s="98">
        <v>33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82971</v>
      </c>
      <c r="F29" s="97">
        <f t="shared" si="6"/>
        <v>427</v>
      </c>
      <c r="G29" s="97">
        <f t="shared" si="6"/>
        <v>0</v>
      </c>
      <c r="H29" s="97">
        <f t="shared" si="6"/>
        <v>148041</v>
      </c>
      <c r="I29" s="97">
        <f t="shared" si="6"/>
        <v>50995</v>
      </c>
      <c r="J29" s="97">
        <f t="shared" si="6"/>
        <v>0</v>
      </c>
      <c r="K29" s="97">
        <f t="shared" si="6"/>
        <v>0</v>
      </c>
      <c r="L29" s="424">
        <f t="shared" si="1"/>
        <v>285171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82971</v>
      </c>
      <c r="F32" s="97">
        <f t="shared" si="7"/>
        <v>427</v>
      </c>
      <c r="G32" s="97">
        <f t="shared" si="7"/>
        <v>0</v>
      </c>
      <c r="H32" s="97">
        <f t="shared" si="7"/>
        <v>148041</v>
      </c>
      <c r="I32" s="97">
        <f t="shared" si="7"/>
        <v>50995</v>
      </c>
      <c r="J32" s="97">
        <f t="shared" si="7"/>
        <v>0</v>
      </c>
      <c r="K32" s="97">
        <f t="shared" si="7"/>
        <v>0</v>
      </c>
      <c r="L32" s="424">
        <f t="shared" si="1"/>
        <v>285171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891</v>
      </c>
      <c r="B35" s="37"/>
      <c r="C35" s="24"/>
      <c r="D35" s="619" t="s">
        <v>519</v>
      </c>
      <c r="E35" s="619"/>
      <c r="F35" s="619"/>
      <c r="G35" s="619"/>
      <c r="H35" s="619"/>
      <c r="I35" s="619"/>
      <c r="J35" s="24" t="s">
        <v>853</v>
      </c>
      <c r="K35" s="24"/>
      <c r="L35" s="619"/>
      <c r="M35" s="619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28">
      <selection activeCell="T10" sqref="T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381</v>
      </c>
      <c r="B2" s="634"/>
      <c r="C2" s="584"/>
      <c r="D2" s="584"/>
      <c r="E2" s="620" t="str">
        <f>'справка №1-БАЛАНС'!E3</f>
        <v>" АЛБЕНА"  АД</v>
      </c>
      <c r="F2" s="610"/>
      <c r="G2" s="610"/>
      <c r="H2" s="584"/>
      <c r="I2" s="441"/>
      <c r="J2" s="441"/>
      <c r="K2" s="441"/>
      <c r="L2" s="441"/>
      <c r="M2" s="605" t="s">
        <v>2</v>
      </c>
      <c r="N2" s="633"/>
      <c r="O2" s="633"/>
      <c r="P2" s="606">
        <f>'справка №1-БАЛАНС'!H3</f>
        <v>834025872</v>
      </c>
      <c r="Q2" s="606"/>
      <c r="R2" s="353"/>
    </row>
    <row r="3" spans="1:18" ht="15">
      <c r="A3" s="609" t="s">
        <v>4</v>
      </c>
      <c r="B3" s="634"/>
      <c r="C3" s="585"/>
      <c r="D3" s="585"/>
      <c r="E3" s="623">
        <v>39721</v>
      </c>
      <c r="F3" s="611"/>
      <c r="G3" s="611"/>
      <c r="H3" s="443"/>
      <c r="I3" s="443"/>
      <c r="J3" s="443"/>
      <c r="K3" s="443"/>
      <c r="L3" s="443"/>
      <c r="M3" s="607" t="s">
        <v>3</v>
      </c>
      <c r="N3" s="607"/>
      <c r="O3" s="576"/>
      <c r="P3" s="608">
        <f>'справка №1-БАЛАНС'!H4</f>
        <v>462</v>
      </c>
      <c r="Q3" s="608"/>
      <c r="R3" s="354"/>
    </row>
    <row r="4" spans="1:18" ht="12.75">
      <c r="A4" s="436" t="s">
        <v>521</v>
      </c>
      <c r="B4" s="442"/>
      <c r="C4" s="442"/>
      <c r="D4" s="443"/>
      <c r="E4" s="624"/>
      <c r="F4" s="625"/>
      <c r="G4" s="625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26" t="s">
        <v>461</v>
      </c>
      <c r="B5" s="627"/>
      <c r="C5" s="630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5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5" t="s">
        <v>527</v>
      </c>
      <c r="R5" s="635" t="s">
        <v>528</v>
      </c>
    </row>
    <row r="6" spans="1:18" s="44" customFormat="1" ht="60">
      <c r="A6" s="628"/>
      <c r="B6" s="629"/>
      <c r="C6" s="631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36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36"/>
      <c r="R6" s="636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2" t="s">
        <v>854</v>
      </c>
      <c r="B15" s="466" t="s">
        <v>855</v>
      </c>
      <c r="C15" s="563" t="s">
        <v>856</v>
      </c>
      <c r="D15" s="564"/>
      <c r="E15" s="564"/>
      <c r="F15" s="564"/>
      <c r="G15" s="113">
        <f t="shared" si="2"/>
        <v>0</v>
      </c>
      <c r="H15" s="565"/>
      <c r="I15" s="565"/>
      <c r="J15" s="113">
        <f t="shared" si="3"/>
        <v>0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0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885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2"/>
      <c r="L44" s="632"/>
      <c r="M44" s="632"/>
      <c r="N44" s="632"/>
      <c r="O44" s="633" t="s">
        <v>779</v>
      </c>
      <c r="P44" s="634"/>
      <c r="Q44" s="634"/>
      <c r="R44" s="634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2">
      <selection activeCell="C92" sqref="C92:D95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0" t="s">
        <v>607</v>
      </c>
      <c r="B1" s="640"/>
      <c r="C1" s="640"/>
      <c r="D1" s="640"/>
      <c r="E1" s="640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1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1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2" t="str">
        <f>"Отчетен период:"&amp;"           "&amp;'справка №1-БАЛАНС'!E5</f>
        <v>Отчетен период:           39813</v>
      </c>
      <c r="B4" s="642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0</v>
      </c>
      <c r="D85" s="149">
        <f>SUM(D86:D90)+D94</f>
        <v>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0</v>
      </c>
      <c r="D96" s="149">
        <f>D85+D80+D75+D71+D95</f>
        <v>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0</v>
      </c>
      <c r="D97" s="149">
        <f>D96+D68+D66</f>
        <v>0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9" t="s">
        <v>778</v>
      </c>
      <c r="B107" s="639"/>
      <c r="C107" s="639"/>
      <c r="D107" s="639"/>
      <c r="E107" s="639"/>
      <c r="F107" s="639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8" t="s">
        <v>886</v>
      </c>
      <c r="B109" s="638"/>
      <c r="C109" s="638" t="s">
        <v>379</v>
      </c>
      <c r="D109" s="638"/>
      <c r="E109" s="638"/>
      <c r="F109" s="638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7" t="s">
        <v>779</v>
      </c>
      <c r="D111" s="637"/>
      <c r="E111" s="637"/>
      <c r="F111" s="637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0" t="str">
        <f>'справка №1-БАЛАНС'!E3</f>
        <v>" АЛБЕНА"  АД</v>
      </c>
      <c r="D4" s="611"/>
      <c r="E4" s="611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0">
        <f>'справка №1-БАЛАНС'!E5</f>
        <v>39813</v>
      </c>
      <c r="D5" s="645"/>
      <c r="E5" s="645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205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887</v>
      </c>
      <c r="B30" s="644"/>
      <c r="C30" s="644"/>
      <c r="D30" s="567" t="s">
        <v>379</v>
      </c>
      <c r="E30" s="643"/>
      <c r="F30" s="643"/>
      <c r="G30" s="643"/>
      <c r="H30" s="519" t="s">
        <v>779</v>
      </c>
      <c r="I30" s="643"/>
      <c r="J30" s="643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1">
      <selection activeCell="A147" sqref="A147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0" t="str">
        <f>'справка №1-БАЛАНС'!E3</f>
        <v>" АЛБЕНА"  АД</v>
      </c>
      <c r="C5" s="610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0">
        <f>'справка №1-БАЛАНС'!E5</f>
        <v>39813</v>
      </c>
      <c r="C6" s="645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7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3"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867</v>
      </c>
      <c r="B14" s="67"/>
      <c r="C14" s="549">
        <f>900000/1000</f>
        <v>900</v>
      </c>
      <c r="D14" s="598">
        <v>100</v>
      </c>
      <c r="E14" s="549"/>
      <c r="F14" s="551">
        <f t="shared" si="0"/>
        <v>900</v>
      </c>
    </row>
    <row r="15" spans="1:6" ht="12.75">
      <c r="A15" s="66" t="s">
        <v>876</v>
      </c>
      <c r="B15" s="67"/>
      <c r="C15" s="549">
        <v>4300</v>
      </c>
      <c r="D15" s="598">
        <v>99.88</v>
      </c>
      <c r="E15" s="549"/>
      <c r="F15" s="551">
        <f t="shared" si="0"/>
        <v>4300</v>
      </c>
    </row>
    <row r="16" spans="1:6" ht="12.75">
      <c r="A16" s="66" t="s">
        <v>878</v>
      </c>
      <c r="B16" s="67"/>
      <c r="C16" s="549">
        <f>499078/1000</f>
        <v>499.078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879</v>
      </c>
      <c r="B17" s="67"/>
      <c r="C17" s="549">
        <f>198000/1000</f>
        <v>198</v>
      </c>
      <c r="D17" s="598">
        <v>99</v>
      </c>
      <c r="E17" s="549"/>
      <c r="F17" s="551">
        <f t="shared" si="0"/>
        <v>198</v>
      </c>
    </row>
    <row r="18" spans="1:6" ht="12.75">
      <c r="A18" s="66" t="s">
        <v>880</v>
      </c>
      <c r="B18" s="67"/>
      <c r="C18" s="549">
        <f>5000/1000</f>
        <v>5</v>
      </c>
      <c r="D18" s="598">
        <v>100</v>
      </c>
      <c r="E18" s="549"/>
      <c r="F18" s="551">
        <f t="shared" si="0"/>
        <v>5</v>
      </c>
    </row>
    <row r="19" spans="1:6" ht="12.75">
      <c r="A19" s="66" t="s">
        <v>881</v>
      </c>
      <c r="B19" s="67"/>
      <c r="C19" s="549">
        <v>4867</v>
      </c>
      <c r="D19" s="598">
        <v>60</v>
      </c>
      <c r="E19" s="549"/>
      <c r="F19" s="551">
        <f t="shared" si="0"/>
        <v>4867</v>
      </c>
    </row>
    <row r="20" spans="1:6" ht="12.75">
      <c r="A20" s="66" t="s">
        <v>882</v>
      </c>
      <c r="B20" s="67"/>
      <c r="C20" s="549">
        <v>1032</v>
      </c>
      <c r="D20" s="598">
        <v>100</v>
      </c>
      <c r="E20" s="549"/>
      <c r="F20" s="551">
        <f t="shared" si="0"/>
        <v>1032</v>
      </c>
    </row>
    <row r="21" spans="1:6" ht="12.75">
      <c r="A21" s="66" t="s">
        <v>883</v>
      </c>
      <c r="B21" s="70"/>
      <c r="C21" s="549">
        <v>6587</v>
      </c>
      <c r="D21" s="598">
        <v>47.83</v>
      </c>
      <c r="E21" s="599">
        <v>6587</v>
      </c>
      <c r="F21" s="600">
        <f>(C21-E21)</f>
        <v>0</v>
      </c>
    </row>
    <row r="22" spans="1:6" ht="12" customHeight="1">
      <c r="A22" s="66" t="s">
        <v>884</v>
      </c>
      <c r="B22" s="70"/>
      <c r="C22" s="549">
        <v>1064</v>
      </c>
      <c r="D22" s="598">
        <v>28.95</v>
      </c>
      <c r="E22" s="601"/>
      <c r="F22" s="600">
        <f>(C22-E22)</f>
        <v>1064</v>
      </c>
    </row>
    <row r="23" spans="1:6" ht="12.75">
      <c r="A23" s="66"/>
      <c r="B23" s="67"/>
      <c r="C23" s="549"/>
      <c r="D23" s="549"/>
      <c r="E23" s="549"/>
      <c r="F23" s="551">
        <f t="shared" si="0"/>
        <v>0</v>
      </c>
    </row>
    <row r="24" spans="1:16" ht="11.25" customHeight="1">
      <c r="A24" s="68" t="s">
        <v>562</v>
      </c>
      <c r="B24" s="69" t="s">
        <v>828</v>
      </c>
      <c r="C24" s="536">
        <f>SUM(C11:C23)</f>
        <v>23718.248</v>
      </c>
      <c r="D24" s="536"/>
      <c r="E24" s="604">
        <f>SUM(E11:E23)</f>
        <v>6587</v>
      </c>
      <c r="F24" s="550">
        <f>SUM(F11:F23)</f>
        <v>17131.248</v>
      </c>
      <c r="G24" s="526"/>
      <c r="H24" s="526"/>
      <c r="I24" s="526"/>
      <c r="J24" s="526"/>
      <c r="K24" s="526"/>
      <c r="L24" s="526"/>
      <c r="M24" s="526"/>
      <c r="N24" s="526"/>
      <c r="O24" s="526"/>
      <c r="P24" s="526"/>
    </row>
    <row r="25" spans="1:6" ht="16.5" customHeight="1">
      <c r="A25" s="66" t="s">
        <v>829</v>
      </c>
      <c r="B25" s="70"/>
      <c r="C25" s="536"/>
      <c r="D25" s="536"/>
      <c r="E25" s="536"/>
      <c r="F25" s="550"/>
    </row>
    <row r="26" spans="1:6" ht="12.75">
      <c r="A26" s="66" t="s">
        <v>868</v>
      </c>
      <c r="B26" s="70"/>
      <c r="C26" s="549">
        <v>24</v>
      </c>
      <c r="D26" s="598">
        <v>49</v>
      </c>
      <c r="E26" s="601"/>
      <c r="F26" s="600">
        <f>C26-E26</f>
        <v>24</v>
      </c>
    </row>
    <row r="27" spans="1:6" ht="12.75">
      <c r="A27" s="66" t="s">
        <v>550</v>
      </c>
      <c r="B27" s="70"/>
      <c r="C27" s="549"/>
      <c r="D27" s="549"/>
      <c r="E27" s="549"/>
      <c r="F27" s="551">
        <f aca="true" t="shared" si="1" ref="F27:F38">C27-E27</f>
        <v>0</v>
      </c>
    </row>
    <row r="28" spans="1:6" ht="12.75">
      <c r="A28" s="66">
        <v>5</v>
      </c>
      <c r="B28" s="67"/>
      <c r="C28" s="549"/>
      <c r="D28" s="549"/>
      <c r="E28" s="549"/>
      <c r="F28" s="551">
        <f t="shared" si="1"/>
        <v>0</v>
      </c>
    </row>
    <row r="29" spans="1:6" ht="12.75">
      <c r="A29" s="66">
        <v>6</v>
      </c>
      <c r="B29" s="67"/>
      <c r="C29" s="549"/>
      <c r="D29" s="549"/>
      <c r="E29" s="549"/>
      <c r="F29" s="551">
        <f t="shared" si="1"/>
        <v>0</v>
      </c>
    </row>
    <row r="30" spans="1:6" ht="12.75">
      <c r="A30" s="66">
        <v>7</v>
      </c>
      <c r="B30" s="67"/>
      <c r="C30" s="549"/>
      <c r="D30" s="549"/>
      <c r="E30" s="549"/>
      <c r="F30" s="551">
        <f t="shared" si="1"/>
        <v>0</v>
      </c>
    </row>
    <row r="31" spans="1:6" ht="12.75">
      <c r="A31" s="66">
        <v>8</v>
      </c>
      <c r="B31" s="67"/>
      <c r="C31" s="549"/>
      <c r="D31" s="549"/>
      <c r="E31" s="549"/>
      <c r="F31" s="551">
        <f t="shared" si="1"/>
        <v>0</v>
      </c>
    </row>
    <row r="32" spans="1:6" ht="12.75">
      <c r="A32" s="66">
        <v>9</v>
      </c>
      <c r="B32" s="67"/>
      <c r="C32" s="549"/>
      <c r="D32" s="549"/>
      <c r="E32" s="549"/>
      <c r="F32" s="551">
        <f t="shared" si="1"/>
        <v>0</v>
      </c>
    </row>
    <row r="33" spans="1:6" ht="12.75">
      <c r="A33" s="66">
        <v>10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11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12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13</v>
      </c>
      <c r="B36" s="67"/>
      <c r="C36" s="549"/>
      <c r="D36" s="549"/>
      <c r="E36" s="549"/>
      <c r="F36" s="551">
        <f t="shared" si="1"/>
        <v>0</v>
      </c>
    </row>
    <row r="37" spans="1:6" ht="12" customHeight="1">
      <c r="A37" s="66">
        <v>14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15</v>
      </c>
      <c r="B38" s="67"/>
      <c r="C38" s="549"/>
      <c r="D38" s="549"/>
      <c r="E38" s="549"/>
      <c r="F38" s="551">
        <f t="shared" si="1"/>
        <v>0</v>
      </c>
    </row>
    <row r="39" spans="1:16" ht="15" customHeight="1">
      <c r="A39" s="68" t="s">
        <v>579</v>
      </c>
      <c r="B39" s="69" t="s">
        <v>830</v>
      </c>
      <c r="C39" s="536">
        <f>SUM(C21:C38)</f>
        <v>31393.248</v>
      </c>
      <c r="D39" s="536"/>
      <c r="E39" s="536">
        <f>SUM(E21:E38)</f>
        <v>13174</v>
      </c>
      <c r="F39" s="550">
        <f>SUM(F21:F38)</f>
        <v>18219.248</v>
      </c>
      <c r="G39" s="526"/>
      <c r="H39" s="526"/>
      <c r="I39" s="526"/>
      <c r="J39" s="526"/>
      <c r="K39" s="526"/>
      <c r="L39" s="526"/>
      <c r="M39" s="526"/>
      <c r="N39" s="526"/>
      <c r="O39" s="526"/>
      <c r="P39" s="526"/>
    </row>
    <row r="40" spans="1:6" ht="12.75" customHeight="1">
      <c r="A40" s="66" t="s">
        <v>831</v>
      </c>
      <c r="B40" s="70"/>
      <c r="C40" s="536"/>
      <c r="D40" s="536"/>
      <c r="E40" s="536"/>
      <c r="F40" s="550"/>
    </row>
    <row r="41" spans="1:6" ht="12.75">
      <c r="A41" s="66" t="s">
        <v>869</v>
      </c>
      <c r="B41" s="70"/>
      <c r="C41" s="549">
        <f>10000/1000</f>
        <v>10</v>
      </c>
      <c r="D41" s="549"/>
      <c r="E41" s="549"/>
      <c r="F41" s="551">
        <f>C41-E41</f>
        <v>10</v>
      </c>
    </row>
    <row r="42" spans="1:6" ht="12.75">
      <c r="A42" s="66" t="s">
        <v>870</v>
      </c>
      <c r="B42" s="70"/>
      <c r="C42" s="549">
        <v>0</v>
      </c>
      <c r="D42" s="549"/>
      <c r="E42" s="549"/>
      <c r="F42" s="551">
        <f aca="true" t="shared" si="2" ref="F42:F55">C42-E42</f>
        <v>0</v>
      </c>
    </row>
    <row r="43" spans="1:6" ht="12.75">
      <c r="A43" s="66" t="s">
        <v>871</v>
      </c>
      <c r="B43" s="70"/>
      <c r="C43" s="549">
        <f>4200/1000</f>
        <v>4.2</v>
      </c>
      <c r="D43" s="549"/>
      <c r="E43" s="549"/>
      <c r="F43" s="551">
        <f t="shared" si="2"/>
        <v>4.2</v>
      </c>
    </row>
    <row r="44" spans="1:6" ht="12.75">
      <c r="A44" s="66" t="s">
        <v>872</v>
      </c>
      <c r="B44" s="70"/>
      <c r="C44" s="549">
        <f>1740/1000</f>
        <v>1.74</v>
      </c>
      <c r="D44" s="549"/>
      <c r="E44" s="549"/>
      <c r="F44" s="551">
        <f t="shared" si="2"/>
        <v>1.74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70"/>
      <c r="C46" s="549"/>
      <c r="D46" s="602"/>
      <c r="E46" s="549"/>
      <c r="F46" s="551">
        <f t="shared" si="2"/>
        <v>0</v>
      </c>
    </row>
    <row r="47" spans="1:6" ht="12.75">
      <c r="A47" s="66">
        <v>7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8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9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10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11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12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13</v>
      </c>
      <c r="B53" s="67"/>
      <c r="C53" s="549"/>
      <c r="D53" s="549"/>
      <c r="E53" s="549"/>
      <c r="F53" s="551">
        <f t="shared" si="2"/>
        <v>0</v>
      </c>
    </row>
    <row r="54" spans="1:6" ht="12" customHeight="1">
      <c r="A54" s="66">
        <v>14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15</v>
      </c>
      <c r="B55" s="67"/>
      <c r="C55" s="549"/>
      <c r="D55" s="549"/>
      <c r="E55" s="549"/>
      <c r="F55" s="551">
        <f t="shared" si="2"/>
        <v>0</v>
      </c>
    </row>
    <row r="56" spans="1:16" ht="12" customHeight="1">
      <c r="A56" s="68" t="s">
        <v>598</v>
      </c>
      <c r="B56" s="69" t="s">
        <v>832</v>
      </c>
      <c r="C56" s="536">
        <f>SUM(C41:C55)</f>
        <v>15.94</v>
      </c>
      <c r="D56" s="536"/>
      <c r="E56" s="536">
        <f>SUM(E41:E55)</f>
        <v>0</v>
      </c>
      <c r="F56" s="550">
        <f>SUM(F41:F55)</f>
        <v>15.94</v>
      </c>
      <c r="G56" s="526"/>
      <c r="H56" s="526"/>
      <c r="I56" s="526"/>
      <c r="J56" s="526"/>
      <c r="K56" s="526"/>
      <c r="L56" s="526"/>
      <c r="M56" s="526"/>
      <c r="N56" s="526"/>
      <c r="O56" s="526"/>
      <c r="P56" s="526"/>
    </row>
    <row r="57" spans="1:6" ht="18.75" customHeight="1">
      <c r="A57" s="66" t="s">
        <v>833</v>
      </c>
      <c r="B57" s="70"/>
      <c r="C57" s="536"/>
      <c r="D57" s="536"/>
      <c r="E57" s="536"/>
      <c r="F57" s="550"/>
    </row>
    <row r="58" spans="1:6" ht="12.75">
      <c r="A58" s="66"/>
      <c r="B58" s="67"/>
      <c r="C58" s="549"/>
      <c r="D58" s="598"/>
      <c r="E58" s="549"/>
      <c r="F58" s="551">
        <f>C58-E58</f>
        <v>0</v>
      </c>
    </row>
    <row r="59" spans="1:6" ht="12.75">
      <c r="A59" s="66" t="s">
        <v>544</v>
      </c>
      <c r="B59" s="70"/>
      <c r="C59" s="549"/>
      <c r="D59" s="549"/>
      <c r="E59" s="549"/>
      <c r="F59" s="551">
        <f aca="true" t="shared" si="3" ref="F59:F72">C59-E59</f>
        <v>0</v>
      </c>
    </row>
    <row r="60" spans="1:6" ht="12.75">
      <c r="A60" s="66" t="s">
        <v>547</v>
      </c>
      <c r="B60" s="70"/>
      <c r="C60" s="549"/>
      <c r="D60" s="549"/>
      <c r="E60" s="549"/>
      <c r="F60" s="551">
        <f t="shared" si="3"/>
        <v>0</v>
      </c>
    </row>
    <row r="61" spans="1:6" ht="12.75">
      <c r="A61" s="66" t="s">
        <v>550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5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6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7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8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9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10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11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12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13</v>
      </c>
      <c r="B70" s="67"/>
      <c r="C70" s="549"/>
      <c r="D70" s="549"/>
      <c r="E70" s="549"/>
      <c r="F70" s="551">
        <f t="shared" si="3"/>
        <v>0</v>
      </c>
    </row>
    <row r="71" spans="1:6" ht="12" customHeight="1">
      <c r="A71" s="66">
        <v>14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15</v>
      </c>
      <c r="B72" s="67"/>
      <c r="C72" s="549"/>
      <c r="D72" s="549"/>
      <c r="E72" s="549"/>
      <c r="F72" s="551">
        <f t="shared" si="3"/>
        <v>0</v>
      </c>
    </row>
    <row r="73" spans="1:16" ht="14.25" customHeight="1">
      <c r="A73" s="68" t="s">
        <v>834</v>
      </c>
      <c r="B73" s="69" t="s">
        <v>835</v>
      </c>
      <c r="C73" s="536">
        <f>SUM(C58:C72)</f>
        <v>0</v>
      </c>
      <c r="D73" s="536"/>
      <c r="E73" s="536">
        <f>SUM(E58:E72)</f>
        <v>0</v>
      </c>
      <c r="F73" s="550">
        <f>SUM(F58:F72)</f>
        <v>0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16" ht="20.25" customHeight="1">
      <c r="A74" s="71" t="s">
        <v>836</v>
      </c>
      <c r="B74" s="69" t="s">
        <v>837</v>
      </c>
      <c r="C74" s="536">
        <f>C73+C56+C39+C24</f>
        <v>55127.436</v>
      </c>
      <c r="D74" s="536"/>
      <c r="E74" s="536">
        <f>E73+E56+E39+E24</f>
        <v>19761</v>
      </c>
      <c r="F74" s="550">
        <f>F73+F56+F39+F24</f>
        <v>35366.436</v>
      </c>
      <c r="G74" s="526"/>
      <c r="H74" s="526"/>
      <c r="I74" s="526"/>
      <c r="J74" s="526"/>
      <c r="K74" s="526"/>
      <c r="L74" s="526"/>
      <c r="M74" s="526"/>
      <c r="N74" s="526"/>
      <c r="O74" s="526"/>
      <c r="P74" s="526"/>
    </row>
    <row r="75" spans="1:6" ht="15" customHeight="1">
      <c r="A75" s="64" t="s">
        <v>838</v>
      </c>
      <c r="B75" s="69"/>
      <c r="C75" s="536"/>
      <c r="D75" s="536"/>
      <c r="E75" s="536"/>
      <c r="F75" s="550"/>
    </row>
    <row r="76" spans="1:6" ht="14.25" customHeight="1">
      <c r="A76" s="66" t="s">
        <v>827</v>
      </c>
      <c r="B76" s="70"/>
      <c r="C76" s="536"/>
      <c r="D76" s="536"/>
      <c r="E76" s="536"/>
      <c r="F76" s="550"/>
    </row>
    <row r="77" spans="1:6" ht="12.75">
      <c r="A77" s="66" t="s">
        <v>873</v>
      </c>
      <c r="B77" s="67"/>
      <c r="C77" s="549">
        <f>3771094/1000</f>
        <v>3771.094</v>
      </c>
      <c r="D77" s="598">
        <v>84.38</v>
      </c>
      <c r="E77" s="549"/>
      <c r="F77" s="551">
        <f>C77-E77</f>
        <v>3771.094</v>
      </c>
    </row>
    <row r="78" spans="1:6" ht="12.75">
      <c r="A78" s="66" t="s">
        <v>877</v>
      </c>
      <c r="B78" s="70"/>
      <c r="C78" s="549">
        <v>13</v>
      </c>
      <c r="D78" s="599">
        <v>100</v>
      </c>
      <c r="E78" s="549"/>
      <c r="F78" s="551">
        <f aca="true" t="shared" si="4" ref="F78:F91">C78-E78</f>
        <v>13</v>
      </c>
    </row>
    <row r="79" spans="1:6" ht="12.75">
      <c r="A79" s="66" t="s">
        <v>547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 t="s">
        <v>550</v>
      </c>
      <c r="B80" s="70"/>
      <c r="C80" s="549"/>
      <c r="D80" s="549"/>
      <c r="E80" s="549"/>
      <c r="F80" s="551">
        <f t="shared" si="4"/>
        <v>0</v>
      </c>
    </row>
    <row r="81" spans="1:6" ht="12.75">
      <c r="A81" s="66">
        <v>5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6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7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8</v>
      </c>
      <c r="B84" s="67"/>
      <c r="C84" s="549"/>
      <c r="D84" s="549"/>
      <c r="E84" s="549"/>
      <c r="F84" s="551">
        <f t="shared" si="4"/>
        <v>0</v>
      </c>
    </row>
    <row r="85" spans="1:6" ht="12" customHeight="1">
      <c r="A85" s="66">
        <v>9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10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11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12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13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14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15</v>
      </c>
      <c r="B91" s="67"/>
      <c r="C91" s="549"/>
      <c r="D91" s="549"/>
      <c r="E91" s="549"/>
      <c r="F91" s="551">
        <f t="shared" si="4"/>
        <v>0</v>
      </c>
    </row>
    <row r="92" spans="1:16" ht="15" customHeight="1">
      <c r="A92" s="68" t="s">
        <v>562</v>
      </c>
      <c r="B92" s="69" t="s">
        <v>839</v>
      </c>
      <c r="C92" s="536">
        <f>SUM(C77:C91)</f>
        <v>3784.094</v>
      </c>
      <c r="D92" s="536"/>
      <c r="E92" s="536">
        <f>SUM(E77:E91)</f>
        <v>0</v>
      </c>
      <c r="F92" s="550">
        <f>SUM(F77:F91)</f>
        <v>3784.094</v>
      </c>
      <c r="G92" s="526"/>
      <c r="H92" s="526"/>
      <c r="I92" s="526"/>
      <c r="J92" s="526"/>
      <c r="K92" s="526"/>
      <c r="L92" s="526"/>
      <c r="M92" s="526"/>
      <c r="N92" s="526"/>
      <c r="O92" s="526"/>
      <c r="P92" s="526"/>
    </row>
    <row r="93" spans="1:6" ht="15.75" customHeight="1">
      <c r="A93" s="66" t="s">
        <v>829</v>
      </c>
      <c r="B93" s="70"/>
      <c r="C93" s="536"/>
      <c r="D93" s="536"/>
      <c r="E93" s="536"/>
      <c r="F93" s="550"/>
    </row>
    <row r="94" spans="1:6" ht="12.75">
      <c r="A94" s="66" t="s">
        <v>541</v>
      </c>
      <c r="B94" s="70"/>
      <c r="C94" s="549"/>
      <c r="D94" s="549"/>
      <c r="E94" s="549"/>
      <c r="F94" s="551">
        <f>C94-E94</f>
        <v>0</v>
      </c>
    </row>
    <row r="95" spans="1:6" ht="12.75">
      <c r="A95" s="66" t="s">
        <v>544</v>
      </c>
      <c r="B95" s="70"/>
      <c r="C95" s="549"/>
      <c r="D95" s="549"/>
      <c r="E95" s="549"/>
      <c r="F95" s="551">
        <f aca="true" t="shared" si="5" ref="F95:F108">C95-E95</f>
        <v>0</v>
      </c>
    </row>
    <row r="96" spans="1:6" ht="12.75">
      <c r="A96" s="66" t="s">
        <v>547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 t="s">
        <v>550</v>
      </c>
      <c r="B97" s="70"/>
      <c r="C97" s="549"/>
      <c r="D97" s="549"/>
      <c r="E97" s="549"/>
      <c r="F97" s="551">
        <f t="shared" si="5"/>
        <v>0</v>
      </c>
    </row>
    <row r="98" spans="1:6" ht="12.75">
      <c r="A98" s="66">
        <v>5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6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7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8</v>
      </c>
      <c r="B101" s="67"/>
      <c r="C101" s="549"/>
      <c r="D101" s="549"/>
      <c r="E101" s="549"/>
      <c r="F101" s="551">
        <f t="shared" si="5"/>
        <v>0</v>
      </c>
    </row>
    <row r="102" spans="1:6" ht="12" customHeight="1">
      <c r="A102" s="66">
        <v>9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10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11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12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13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14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15</v>
      </c>
      <c r="B108" s="67"/>
      <c r="C108" s="549"/>
      <c r="D108" s="549"/>
      <c r="E108" s="549"/>
      <c r="F108" s="551">
        <f t="shared" si="5"/>
        <v>0</v>
      </c>
    </row>
    <row r="109" spans="1:16" ht="11.25" customHeight="1">
      <c r="A109" s="68" t="s">
        <v>579</v>
      </c>
      <c r="B109" s="69" t="s">
        <v>840</v>
      </c>
      <c r="C109" s="536">
        <f>SUM(C94:C108)</f>
        <v>0</v>
      </c>
      <c r="D109" s="536"/>
      <c r="E109" s="536">
        <f>SUM(E94:E108)</f>
        <v>0</v>
      </c>
      <c r="F109" s="550">
        <f>SUM(F94:F108)</f>
        <v>0</v>
      </c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</row>
    <row r="110" spans="1:6" ht="15" customHeight="1">
      <c r="A110" s="66" t="s">
        <v>831</v>
      </c>
      <c r="B110" s="70"/>
      <c r="C110" s="536"/>
      <c r="D110" s="536"/>
      <c r="E110" s="536"/>
      <c r="F110" s="550"/>
    </row>
    <row r="111" spans="1:6" ht="12.75">
      <c r="A111" s="66" t="s">
        <v>541</v>
      </c>
      <c r="B111" s="70"/>
      <c r="C111" s="549"/>
      <c r="D111" s="549"/>
      <c r="E111" s="549"/>
      <c r="F111" s="551">
        <f>C111-E111</f>
        <v>0</v>
      </c>
    </row>
    <row r="112" spans="1:6" ht="12.75">
      <c r="A112" s="66" t="s">
        <v>544</v>
      </c>
      <c r="B112" s="70"/>
      <c r="C112" s="549"/>
      <c r="D112" s="549"/>
      <c r="E112" s="549"/>
      <c r="F112" s="551">
        <f aca="true" t="shared" si="6" ref="F112:F125">C112-E112</f>
        <v>0</v>
      </c>
    </row>
    <row r="113" spans="1:6" ht="12.75">
      <c r="A113" s="66" t="s">
        <v>547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 t="s">
        <v>550</v>
      </c>
      <c r="B114" s="70"/>
      <c r="C114" s="549"/>
      <c r="D114" s="549"/>
      <c r="E114" s="549"/>
      <c r="F114" s="551">
        <f t="shared" si="6"/>
        <v>0</v>
      </c>
    </row>
    <row r="115" spans="1:6" ht="12.75">
      <c r="A115" s="66">
        <v>5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6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7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8</v>
      </c>
      <c r="B118" s="67"/>
      <c r="C118" s="549"/>
      <c r="D118" s="549"/>
      <c r="E118" s="549"/>
      <c r="F118" s="551">
        <f t="shared" si="6"/>
        <v>0</v>
      </c>
    </row>
    <row r="119" spans="1:6" ht="12" customHeight="1">
      <c r="A119" s="66">
        <v>9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10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11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12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13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14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15</v>
      </c>
      <c r="B125" s="67"/>
      <c r="C125" s="549"/>
      <c r="D125" s="549"/>
      <c r="E125" s="549"/>
      <c r="F125" s="551">
        <f t="shared" si="6"/>
        <v>0</v>
      </c>
    </row>
    <row r="126" spans="1:16" ht="15.75" customHeight="1">
      <c r="A126" s="68" t="s">
        <v>598</v>
      </c>
      <c r="B126" s="69" t="s">
        <v>841</v>
      </c>
      <c r="C126" s="536">
        <f>SUM(C111:C125)</f>
        <v>0</v>
      </c>
      <c r="D126" s="536"/>
      <c r="E126" s="536">
        <f>SUM(E111:E125)</f>
        <v>0</v>
      </c>
      <c r="F126" s="550">
        <f>SUM(F111:F125)</f>
        <v>0</v>
      </c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</row>
    <row r="127" spans="1:6" ht="12.75" customHeight="1">
      <c r="A127" s="66" t="s">
        <v>833</v>
      </c>
      <c r="B127" s="70"/>
      <c r="C127" s="536"/>
      <c r="D127" s="536"/>
      <c r="E127" s="536"/>
      <c r="F127" s="550"/>
    </row>
    <row r="128" spans="1:6" ht="12.75">
      <c r="A128" s="66" t="s">
        <v>541</v>
      </c>
      <c r="B128" s="70"/>
      <c r="C128" s="549"/>
      <c r="D128" s="549"/>
      <c r="E128" s="549"/>
      <c r="F128" s="551">
        <f>C128-E128</f>
        <v>0</v>
      </c>
    </row>
    <row r="129" spans="1:6" ht="12.75">
      <c r="A129" s="66" t="s">
        <v>544</v>
      </c>
      <c r="B129" s="70"/>
      <c r="C129" s="549"/>
      <c r="D129" s="549"/>
      <c r="E129" s="549"/>
      <c r="F129" s="551">
        <f aca="true" t="shared" si="7" ref="F129:F142">C129-E129</f>
        <v>0</v>
      </c>
    </row>
    <row r="130" spans="1:6" ht="12.75">
      <c r="A130" s="66" t="s">
        <v>547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 t="s">
        <v>550</v>
      </c>
      <c r="B131" s="70"/>
      <c r="C131" s="549"/>
      <c r="D131" s="549"/>
      <c r="E131" s="549"/>
      <c r="F131" s="551">
        <f t="shared" si="7"/>
        <v>0</v>
      </c>
    </row>
    <row r="132" spans="1:6" ht="12.75">
      <c r="A132" s="66">
        <v>5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6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7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8</v>
      </c>
      <c r="B135" s="67"/>
      <c r="C135" s="549"/>
      <c r="D135" s="549"/>
      <c r="E135" s="549"/>
      <c r="F135" s="551">
        <f t="shared" si="7"/>
        <v>0</v>
      </c>
    </row>
    <row r="136" spans="1:6" ht="12" customHeight="1">
      <c r="A136" s="66">
        <v>9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10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11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12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13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14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15</v>
      </c>
      <c r="B142" s="67"/>
      <c r="C142" s="549"/>
      <c r="D142" s="549"/>
      <c r="E142" s="549"/>
      <c r="F142" s="551">
        <f t="shared" si="7"/>
        <v>0</v>
      </c>
    </row>
    <row r="143" spans="1:16" ht="17.25" customHeight="1">
      <c r="A143" s="68" t="s">
        <v>834</v>
      </c>
      <c r="B143" s="69" t="s">
        <v>842</v>
      </c>
      <c r="C143" s="536">
        <f>SUM(C128:C142)</f>
        <v>0</v>
      </c>
      <c r="D143" s="536"/>
      <c r="E143" s="536">
        <f>SUM(E128:E142)</f>
        <v>0</v>
      </c>
      <c r="F143" s="550">
        <f>SUM(F128:F142)</f>
        <v>0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16" ht="19.5" customHeight="1">
      <c r="A144" s="71" t="s">
        <v>843</v>
      </c>
      <c r="B144" s="69" t="s">
        <v>844</v>
      </c>
      <c r="C144" s="536">
        <f>C143+C126+C109+C92</f>
        <v>3784.094</v>
      </c>
      <c r="D144" s="536"/>
      <c r="E144" s="536">
        <f>E143+E126+E109+E92</f>
        <v>0</v>
      </c>
      <c r="F144" s="550">
        <f>F143+F126+F109+F92</f>
        <v>3784.094</v>
      </c>
      <c r="G144" s="526"/>
      <c r="H144" s="526"/>
      <c r="I144" s="526"/>
      <c r="J144" s="526"/>
      <c r="K144" s="526"/>
      <c r="L144" s="526"/>
      <c r="M144" s="526"/>
      <c r="N144" s="526"/>
      <c r="O144" s="526"/>
      <c r="P144" s="526"/>
    </row>
    <row r="145" spans="1:6" ht="19.5" customHeight="1">
      <c r="A145" s="72"/>
      <c r="B145" s="73"/>
      <c r="C145" s="74"/>
      <c r="D145" s="74"/>
      <c r="E145" s="74"/>
      <c r="F145" s="74"/>
    </row>
    <row r="146" spans="1:6" ht="12.75">
      <c r="A146" s="559" t="s">
        <v>887</v>
      </c>
      <c r="B146" s="560"/>
      <c r="C146" s="646" t="s">
        <v>845</v>
      </c>
      <c r="D146" s="646"/>
      <c r="E146" s="646"/>
      <c r="F146" s="646"/>
    </row>
    <row r="147" spans="1:6" ht="12.75">
      <c r="A147" s="75"/>
      <c r="B147" s="76"/>
      <c r="C147" s="75" t="s">
        <v>874</v>
      </c>
      <c r="D147" s="75"/>
      <c r="E147" s="75"/>
      <c r="F147" s="75"/>
    </row>
    <row r="148" spans="1:6" ht="12.75">
      <c r="A148" s="75"/>
      <c r="B148" s="76"/>
      <c r="C148" s="646" t="s">
        <v>852</v>
      </c>
      <c r="D148" s="646"/>
      <c r="E148" s="646"/>
      <c r="F148" s="646"/>
    </row>
    <row r="149" spans="3:5" ht="12.75">
      <c r="C149" s="75" t="s">
        <v>875</v>
      </c>
      <c r="E149" s="75"/>
    </row>
  </sheetData>
  <sheetProtection/>
  <mergeCells count="5">
    <mergeCell ref="C148:F148"/>
    <mergeCell ref="C146:F146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41:F55 C111:F125 C94:F108 C58:F72 C26:F38 C77:F91 C11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2009-01-29T09:37:06Z</cp:lastPrinted>
  <dcterms:created xsi:type="dcterms:W3CDTF">2000-06-29T12:02:40Z</dcterms:created>
  <dcterms:modified xsi:type="dcterms:W3CDTF">2009-01-29T12:30:41Z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