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<sst xmlns="http://schemas.openxmlformats.org/spreadsheetml/2006/main" count="4299" uniqueCount="1004">
  <si>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</si>
  <si>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</si>
  <si>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</si>
  <si>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</si>
  <si>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</si>
  <si>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</si>
  <si>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</si>
  <si>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</si>
  <si>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</si>
  <si>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</si>
  <si>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</si>
  <si>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</si>
  <si>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</si>
  <si>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</si>
  <si>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</si>
  <si>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</si>
  <si>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</si>
  <si>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</si>
  <si>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</si>
  <si>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</si>
  <si>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</si>
  <si>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</si>
  <si>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</si>
  <si>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</si>
  <si>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</si>
  <si>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</si>
  <si>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</si>
  <si>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</si>
  <si>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</si>
  <si>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</si>
  <si>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</si>
  <si>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</si>
  <si>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</si>
  <si>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</si>
  <si>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</si>
  <si>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</si>
  <si>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</si>
  <si>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</si>
  <si>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</si>
  <si>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</si>
  <si>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</si>
  <si>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</si>
  <si>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</si>
  <si>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</si>
  <si>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</si>
  <si>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</si>
  <si>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</si>
  <si>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</si>
  <si>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</si>
  <si>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</si>
  <si>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</si>
  <si>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</si>
  <si>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</si>
  <si>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</si>
  <si>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</si>
  <si>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</si>
  <si>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</si>
  <si>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</si>
  <si>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</si>
  <si>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</si>
  <si>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</si>
  <si>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</si>
  <si>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</si>
  <si>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</si>
  <si>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</si>
  <si>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</si>
  <si>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</si>
  <si>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</si>
  <si>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</si>
  <si>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</si>
  <si>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</si>
  <si>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</si>
  <si>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</si>
  <si>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</si>
  <si>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</si>
  <si>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</si>
  <si>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</si>
  <si>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</si>
  <si>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</si>
  <si>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</si>
  <si>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</si>
  <si>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</si>
  <si>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</si>
  <si>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</si>
  <si>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</si>
  <si>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</si>
  <si>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</si>
  <si>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</si>
  <si>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</si>
  <si>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</si>
  <si>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</si>
  <si>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</si>
  <si>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</si>
  <si>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</si>
  <si>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</si>
  <si>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</si>
  <si>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</si>
  <si>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</si>
  <si>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</si>
  <si>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</si>
  <si>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</si>
  <si>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</si>
  <si>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</si>
  <si>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</si>
  <si>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</si>
  <si>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</si>
  <si>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</si>
  <si>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</si>
  <si>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</si>
  <si>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</si>
  <si>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</si>
  <si>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</si>
  <si>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</si>
  <si>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</si>
  <si>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</si>
  <si>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</si>
  <si>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</si>
  <si>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</si>
  <si>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</si>
  <si>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</si>
  <si>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</si>
  <si>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</si>
  <si>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</si>
  <si>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</si>
  <si>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</si>
  <si>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</si>
  <si>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</si>
  <si>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</si>
  <si>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</si>
  <si>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</si>
  <si>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</si>
  <si>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</si>
  <si>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</si>
  <si>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</si>
  <si>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</si>
  <si>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</si>
  <si>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</si>
  <si>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</si>
  <si>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</si>
  <si>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</si>
  <si>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</si>
  <si>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</si>
  <si>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</si>
  <si>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</si>
  <si>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</si>
  <si>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</si>
  <si>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</si>
  <si>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</si>
  <si>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</si>
  <si>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</si>
  <si>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</si>
  <si>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</si>
  <si>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</si>
  <si>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</si>
  <si>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</si>
  <si>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</si>
  <si>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</si>
  <si>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</si>
  <si>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</si>
  <si>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</si>
  <si>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</si>
  <si>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</si>
  <si>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</si>
  <si>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</si>
  <si>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</si>
  <si>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</si>
  <si>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</si>
  <si>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</si>
  <si>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</si>
  <si>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</si>
  <si>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</si>
  <si>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</si>
  <si>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</si>
  <si>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</si>
  <si>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</si>
  <si>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</si>
  <si>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</si>
  <si>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</si>
  <si>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</si>
  <si>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</si>
  <si>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</si>
  <si>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</si>
  <si>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</si>
  <si>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</si>
  <si>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</si>
  <si>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</si>
  <si>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</si>
  <si>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</si>
  <si>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</si>
  <si>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</si>
  <si>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</si>
  <si>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</si>
  <si>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</si>
  <si>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</si>
  <si>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</si>
  <si>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</si>
  <si>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</si>
  <si>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</si>
  <si>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</si>
  <si>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</si>
  <si>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</si>
  <si>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</si>
  <si>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</si>
  <si>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</si>
  <si>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</si>
  <si>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</si>
  <si>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</si>
  <si>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</si>
  <si>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</si>
  <si>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</si>
  <si>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</si>
  <si>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</si>
  <si>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</si>
  <si>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</si>
  <si>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</si>
  <si>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</si>
  <si>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</si>
  <si>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</si>
  <si>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</si>
  <si>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</si>
  <si>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</si>
  <si>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</si>
  <si>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</si>
  <si>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</si>
  <si>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</si>
  <si>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</si>
  <si>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</si>
  <si>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</si>
  <si>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</si>
  <si>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</si>
  <si>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</si>
  <si>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</si>
  <si>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</si>
  <si>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</si>
  <si>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</si>
  <si>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</si>
  <si>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</si>
  <si>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</si>
  <si>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</si>
  <si>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</si>
  <si>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</si>
  <si>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</si>
  <si>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</si>
  <si>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</si>
  <si>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</si>
  <si>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</si>
  <si>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</si>
  <si>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</si>
  <si>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</si>
  <si>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</si>
  <si>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</si>
  <si>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</si>
  <si>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</si>
  <si>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</si>
  <si>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</si>
  <si>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</si>
  <si>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</si>
  <si>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</si>
  <si>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</si>
  <si>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</si>
  <si>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</si>
  <si>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</si>
  <si>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</si>
  <si>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</si>
  <si>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</si>
  <si>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</si>
  <si>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</si>
  <si>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</si>
  <si>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</si>
  <si>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</si>
  <si>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</si>
  <si>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</si>
  <si>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</si>
  <si>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</si>
  <si>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</si>
  <si>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</si>
  <si>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</si>
  <si>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</si>
  <si>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</si>
  <si>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</si>
  <si>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</si>
  <si>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</si>
  <si>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</si>
  <si>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</si>
  <si>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</si>
  <si>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</si>
  <si>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</si>
  <si>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</si>
  <si>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</si>
  <si>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</si>
  <si>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</si>
  <si>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</si>
  <si>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</si>
  <si>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</si>
  <si>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</si>
  <si>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</si>
  <si>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</si>
  <si>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</si>
  <si>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</si>
  <si>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</si>
  <si>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</si>
  <si>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</si>
  <si>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</si>
  <si>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</si>
  <si>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</si>
  <si>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</si>
  <si>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</si>
  <si>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</si>
  <si>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</si>
  <si>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</si>
  <si>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</si>
  <si>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</si>
  <si>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</si>
  <si>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</si>
  <si>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</si>
  <si>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</si>
  <si>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</si>
  <si>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</si>
  <si>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</si>
  <si>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</si>
  <si>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</si>
  <si>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</si>
  <si>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</si>
  <si>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</si>
  <si>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</si>
  <si>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</si>
  <si>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</si>
  <si>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</si>
  <si>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</si>
  <si>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</si>
  <si>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</si>
  <si>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</si>
  <si>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</si>
  <si>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</si>
  <si>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</si>
  <si>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</si>
  <si>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</si>
  <si>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</si>
  <si>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</si>
  <si>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</si>
  <si>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</si>
  <si>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</si>
  <si>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</si>
  <si>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</si>
  <si>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</si>
  <si>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</si>
  <si>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</si>
  <si>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</si>
  <si>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</si>
  <si>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</si>
  <si>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</si>
  <si>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</si>
  <si>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</si>
  <si>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</si>
  <si>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</si>
  <si>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</si>
  <si>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</si>
  <si>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</si>
  <si>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</si>
  <si>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</si>
  <si>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</si>
  <si>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</si>
  <si>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</si>
  <si>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</si>
  <si>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</si>
  <si>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</si>
  <si>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</si>
  <si>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</si>
  <si>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</si>
  <si>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</si>
  <si>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</si>
  <si>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</si>
  <si>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</si>
  <si>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</si>
  <si>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</si>
  <si>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</si>
  <si>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</si>
  <si>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</si>
  <si>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</si>
  <si>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</si>
  <si>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</si>
  <si>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</si>
  <si>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</si>
  <si>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</si>
  <si>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</si>
  <si>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</si>
  <si>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</si>
  <si>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</si>
  <si>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</si>
  <si>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</si>
  <si>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</si>
  <si>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</si>
  <si>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</si>
  <si>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</si>
  <si>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</si>
  <si>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</si>
  <si>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</si>
  <si>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</si>
  <si>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</si>
  <si>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</si>
  <si>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</si>
  <si>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</si>
  <si>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</si>
  <si>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</si>
  <si>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</si>
  <si>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</si>
  <si>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</si>
  <si>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</si>
  <si>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</si>
  <si>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</si>
  <si>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</si>
  <si>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</si>
  <si>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</si>
  <si>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</si>
  <si>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</si>
  <si>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</si>
  <si>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</si>
  <si>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</si>
  <si>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</si>
  <si>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</si>
  <si>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</si>
  <si>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</si>
  <si>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</si>
  <si>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</si>
  <si>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</si>
  <si>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</si>
  <si>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</si>
  <si>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</si>
  <si>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</si>
  <si>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</si>
  <si>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</si>
  <si>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</si>
  <si>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</si>
  <si>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</si>
  <si>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</si>
  <si>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</si>
  <si>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</si>
  <si>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</si>
  <si>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</si>
  <si>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</si>
  <si>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</si>
  <si>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</si>
  <si>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</si>
  <si>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</si>
  <si>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</si>
  <si>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</si>
  <si>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</si>
  <si>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</si>
  <si>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</si>
  <si>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</si>
  <si>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</si>
  <si>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</si>
  <si>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</si>
  <si>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</si>
  <si>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</si>
  <si>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</si>
  <si>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</si>
  <si>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</si>
  <si>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</si>
  <si>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</si>
  <si>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</si>
  <si>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</si>
  <si>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</si>
  <si>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</si>
  <si>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</si>
  <si>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</si>
  <si>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</si>
  <si>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</si>
  <si>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</si>
  <si>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</si>
  <si>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</si>
  <si>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</si>
  <si>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</si>
  <si>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</si>
  <si>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</si>
  <si>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</si>
  <si>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</si>
  <si>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</si>
  <si>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</si>
  <si>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</si>
  <si>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</si>
  <si>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</si>
  <si>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</si>
  <si>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</si>
  <si>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</si>
  <si>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</si>
  <si>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</si>
  <si>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</si>
  <si>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</si>
  <si>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</si>
  <si>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</si>
  <si>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</si>
  <si>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</si>
  <si>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</si>
  <si>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</si>
  <si>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</si>
  <si>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</si>
  <si>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</si>
  <si>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</si>
  <si>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</si>
  <si>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</si>
  <si>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</si>
  <si>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</si>
  <si>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</si>
  <si>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</si>
  <si>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</si>
  <si>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</si>
  <si>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</si>
  <si>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</si>
  <si>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</si>
  <si>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</si>
  <si>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</si>
  <si>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</si>
  <si>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</si>
  <si>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</si>
  <si>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</si>
  <si>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</si>
  <si>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</si>
  <si>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</si>
  <si>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</si>
  <si>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</si>
  <si>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</si>
  <si>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</si>
  <si>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</si>
  <si>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</si>
  <si>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</si>
  <si>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</si>
  <si>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</si>
  <si>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</si>
  <si>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</si>
  <si>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</si>
  <si>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</si>
  <si>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</si>
  <si>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</si>
  <si>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</si>
  <si>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</si>
  <si>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</si>
  <si>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</si>
  <si>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</si>
  <si>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</si>
  <si>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</si>
  <si>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</si>
  <si>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</si>
  <si>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</si>
  <si>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</si>
  <si>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</si>
  <si>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</si>
  <si>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</si>
  <si>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</si>
  <si>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</si>
  <si>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</si>
  <si>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</si>
  <si>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</si>
  <si>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</si>
  <si>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</si>
  <si>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</si>
  <si>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</si>
  <si>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</si>
  <si>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</si>
  <si>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</si>
  <si>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</si>
  <si>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</si>
  <si>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</si>
  <si>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</si>
  <si>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</si>
  <si>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</si>
  <si>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</si>
  <si>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</si>
  <si>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</si>
  <si>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</si>
  <si>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</si>
  <si>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</si>
  <si>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</si>
  <si>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</si>
  <si>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</si>
  <si>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</si>
  <si>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</si>
  <si>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</si>
  <si>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</si>
  <si>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</si>
  <si>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</si>
  <si>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</si>
  <si>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</si>
  <si>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</si>
  <si>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</si>
  <si>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</si>
  <si>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</si>
  <si>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</si>
  <si>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</si>
  <si>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</si>
  <si>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</si>
  <si>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</si>
  <si>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</si>
  <si>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</si>
  <si>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</si>
  <si>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</si>
  <si>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</si>
  <si>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</si>
  <si>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</si>
  <si>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</si>
  <si>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</si>
  <si>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</si>
  <si>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</si>
  <si>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</si>
  <si>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</si>
  <si>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</si>
  <si>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</si>
  <si>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</si>
  <si>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</si>
  <si>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</si>
  <si>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</si>
  <si>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</si>
  <si>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</si>
  <si>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</si>
  <si>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</si>
  <si>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</si>
  <si>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</si>
  <si>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</si>
  <si>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</si>
  <si>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</si>
  <si>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</si>
  <si>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</si>
  <si>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</si>
  <si>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</si>
  <si>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</si>
  <si>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</si>
  <si>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</si>
  <si>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</si>
  <si>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</si>
  <si>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</si>
  <si>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</si>
  <si>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</si>
  <si>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</si>
  <si>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</si>
  <si>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</si>
  <si>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</si>
  <si>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</si>
  <si>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</si>
  <si>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</si>
  <si>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</si>
  <si>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</si>
  <si>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</si>
  <si>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</si>
  <si>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</si>
  <si>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</si>
  <si>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</si>
  <si>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</si>
  <si>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</si>
  <si>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</si>
  <si>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</si>
  <si>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</si>
  <si>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</si>
  <si>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</si>
  <si>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</si>
  <si>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</si>
  <si>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</si>
  <si>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</si>
  <si>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</si>
  <si>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</si>
  <si>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</si>
  <si>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</si>
  <si>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</si>
  <si>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</si>
  <si>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</si>
  <si>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</si>
  <si>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</si>
  <si>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</si>
  <si>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</si>
  <si>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</si>
  <si>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</si>
  <si>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</si>
  <si>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</si>
  <si>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</si>
  <si>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</si>
  <si>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</si>
  <si>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</si>
  <si>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</si>
  <si>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</si>
  <si>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</si>
  <si>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</si>
  <si>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</si>
  <si>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</si>
  <si>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</si>
  <si>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</si>
  <si>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</si>
  <si>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</si>
  <si>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</si>
  <si>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</si>
  <si>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</si>
  <si>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</si>
  <si>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</si>
  <si>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</si>
  <si>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</si>
  <si>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</si>
  <si>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</si>
  <si>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</si>
  <si>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</si>
  <si>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</si>
  <si>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</si>
  <si>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</si>
  <si>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</si>
  <si>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</si>
  <si>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</si>
  <si>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</si>
  <si>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</si>
  <si>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</si>
  <si>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</si>
  <si>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</si>
  <si>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</si>
  <si>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</si>
  <si>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</si>
  <si>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</si>
  <si>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</si>
  <si>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</si>
  <si>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</si>
  <si>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</si>
  <si>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</si>
  <si>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</si>
  <si>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</si>
  <si>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</si>
  <si>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</si>
  <si>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</si>
  <si>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</si>
  <si>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</si>
  <si>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</si>
  <si>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</si>
  <si>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</si>
  <si>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</si>
  <si>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</si>
  <si>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</si>
  <si>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</si>
  <si>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</si>
  <si>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</si>
  <si>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</si>
  <si>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</si>
  <si>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</si>
  <si>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</si>
  <si>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</si>
  <si>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</si>
  <si>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</si>
  <si>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</si>
  <si>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</si>
  <si>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</si>
  <si>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</si>
  <si>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</si>
  <si>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</si>
  <si>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</si>
  <si>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</si>
  <si>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</si>
  <si>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</si>
  <si>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</si>
  <si>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</si>
  <si>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</si>
  <si>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</si>
  <si>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</si>
  <si>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</si>
  <si>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</si>
  <si>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</si>
  <si>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</si>
  <si>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</si>
  <si>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</si>
  <si>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</si>
  <si>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</si>
  <si>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</si>
  <si>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</si>
  <si>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</si>
  <si>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</si>
  <si>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</si>
  <si>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</si>
  <si>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</si>
  <si>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</si>
  <si>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</si>
  <si>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</si>
  <si>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</si>
  <si>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</si>
  <si>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</si>
  <si>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</si>
  <si>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</si>
  <si>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</si>
  <si>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</si>
  <si>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</si>
  <si>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</si>
  <si>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</si>
  <si>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</si>
  <si>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</si>
  <si>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</si>
  <si>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</si>
  <si>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</si>
  <si>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</si>
  <si>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</si>
  <si>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</si>
  <si>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</si>
  <si>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</si>
  <si>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</si>
  <si>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</si>
  <si>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</si>
  <si>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</si>
  <si>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</si>
  <si>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</si>
  <si>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</si>
  <si>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</si>
  <si>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</si>
  <si>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</si>
  <si>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</si>
  <si>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</si>
  <si>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</si>
  <si>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</si>
  <si>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</si>
  <si>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</si>
  <si>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</si>
  <si>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</si>
  <si>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</si>
  <si>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</si>
  <si>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</si>
  <si>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</si>
  <si>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</si>
  <si>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</si>
  <si>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</si>
  <si>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</si>
  <si>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</si>
  <si>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</si>
  <si>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</si>
  <si>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</si>
  <si>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</si>
  <si>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</si>
  <si>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</si>
  <si>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</si>
  <si>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</si>
  <si>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</si>
  <si>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</si>
  <si>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</si>
  <si>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</si>
  <si>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</si>
  <si>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</si>
  <si>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</si>
  <si>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</si>
  <si>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</si>
  <si>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</si>
  <si>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</si>
  <si>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</si>
  <si>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</si>
  <si>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</si>
  <si>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</si>
  <si>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</si>
  <si>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</si>
  <si>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</si>
  <si>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</si>
  <si>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</si>
  <si>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</si>
  <si>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</si>
  <si>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</si>
  <si>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</si>
  <si>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</si>
  <si>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</si>
  <si>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</si>
  <si>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</si>
  <si>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</si>
  <si>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</si>
  <si>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</si>
  <si>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</si>
  <si>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</si>
  <si>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</si>
  <si>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</si>
  <si>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</si>
  <si>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</si>
  <si>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</si>
  <si>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</si>
  <si>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</si>
  <si>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</si>
  <si>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</si>
  <si>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</si>
  <si>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</si>
  <si>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</si>
  <si>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</si>
  <si>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</si>
  <si>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</si>
  <si>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</si>
  <si>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</si>
  <si>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</si>
  <si>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</si>
  <si>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</si>
  <si>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</si>
  <si>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</si>
  <si>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</si>
  <si>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</si>
  <si>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</si>
  <si>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</si>
  <si>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</si>
  <si>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</si>
  <si>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</si>
  <si>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</si>
  <si>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</si>
  <si>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</si>
  <si>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</si>
  <si>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</si>
  <si>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</si>
  <si>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</si>
  <si>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</si>
  <si>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</si>
  <si>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</si>
  <si>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</si>
  <si>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</si>
  <si>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</si>
  <si>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</si>
  <si>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</si>
  <si>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</si>
  <si>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</si>
  <si>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</si>
  <si>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</si>
  <si>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</si>
  <si>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</si>
  <si>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</si>
  <si>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</si>
  <si>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</si>
  <si>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</si>
  <si>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</si>
  <si>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</si>
  <si>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</si>
  <si>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</si>
  <si>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</si>
  <si>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</si>
  <si>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</si>
  <si>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</si>
  <si>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</si>
  <si>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</si>
  <si>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</si>
  <si>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</si>
  <si>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</si>
  <si>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</si>
  <si>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</si>
  <si>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</si>
  <si>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</si>
  <si>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</si>
  <si>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</si>
  <si>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</si>
  <si>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</si>
  <si>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</si>
  <si>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</si>
  <si>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</si>
  <si>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</si>
  <si>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</si>
  <si>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</si>
  <si>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</si>
  <si>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</si>
  <si>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</si>
  <si>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</si>
  <si>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</si>
  <si>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</si>
  <si>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</si>
  <si>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</si>
  <si>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</si>
  <si>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</si>
  <si>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</si>
  <si>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</si>
  <si>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</si>
  <si>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</si>
  <si>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</si>
  <si>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</si>
  <si>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</si>
  <si>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</si>
  <si>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</si>
  <si>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</si>
  <si>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</si>
  <si>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</si>
  <si>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</si>
  <si>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</si>
  <si>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</si>
  <si>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</si>
  <si>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</si>
  <si>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</si>
  <si>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</si>
  <si>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</si>
  <si>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</si>
  <si>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</si>
  <si>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</si>
  <si>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</si>
  <si>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</si>
  <si>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</si>
  <si>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</si>
  <si>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</si>
  <si>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</si>
  <si>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</si>
  <si>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</si>
  <si>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</si>
  <si>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</si>
  <si>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</si>
  <si>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</si>
  <si>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</si>
  <si>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</si>
  <si>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</si>
  <si>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</si>
  <si>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</si>
  <si>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</si>
  <si>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</si>
  <si>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</si>
  <si>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</si>
  <si>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 xml:space="preserve">Николай Веселинов Петков </t>
  </si>
  <si>
    <t>fso@metizi-co.com</t>
  </si>
  <si>
    <t>www.metizi-co.com</t>
  </si>
  <si>
    <t>www.investor.bg</t>
  </si>
  <si>
    <t>091232626</t>
  </si>
  <si>
    <t xml:space="preserve">1. </t>
  </si>
  <si>
    <t>1. Рудметал АД</t>
  </si>
  <si>
    <t>10.03.2021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</si>
</sst>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10.03.2021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53948</v>
      </c>
      <c r="D6" s="675">
        <f aca="true" t="shared" si="0" ref="D6:D15">C6-E6</f>
        <v>0</v>
      </c>
      <c r="E6" s="674">
        <f>'1-Баланс'!G95</f>
        <v>53948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43052</v>
      </c>
      <c r="D7" s="675">
        <f t="shared" si="0"/>
        <v>35550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24</v>
      </c>
      <c r="D8" s="675">
        <f t="shared" si="0"/>
        <v>0</v>
      </c>
      <c r="E8" s="674">
        <f>ABS('2-Отчет за доходите'!C44)-ABS('2-Отчет за доходите'!G44)</f>
        <v>24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2713</v>
      </c>
      <c r="D9" s="675">
        <f t="shared" si="0"/>
        <v>0</v>
      </c>
      <c r="E9" s="674">
        <f>'3-Отчет за паричния поток'!C45</f>
        <v>2713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194</v>
      </c>
      <c r="D10" s="675">
        <f t="shared" si="0"/>
        <v>0</v>
      </c>
      <c r="E10" s="674">
        <f>'3-Отчет за паричния поток'!C46</f>
        <v>194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43052</v>
      </c>
      <c r="D11" s="675">
        <f t="shared" si="0"/>
        <v>0</v>
      </c>
      <c r="E11" s="674">
        <f>'4-Отчет за собствения капитал'!L34</f>
        <v>43052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0.0014569295210344199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0.000557465390690328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0.0022026431718061676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0.00044487284051308667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1.0017548106014764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1.4101519081141163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0.16042978881067063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0.023959491169568976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0.023959491169568976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0.31288937851390364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0.30534959590716987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0.06104556062027001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0.2530892873734089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0.20197226959294132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162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0.003762891387159714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0.03712691094394564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17.80392156862745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10403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25293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2452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55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3673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42529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42530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1997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4381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1831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1910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10119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654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302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105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1105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108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86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194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11418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53948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30728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4798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4798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35526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43052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2799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2799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5008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3005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221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2591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156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23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61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8097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8097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53948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6190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996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450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860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163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8845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-1259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56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16301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133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42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185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16486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40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16526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-35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16555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6852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9485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126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16473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16484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71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16555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16555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21415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-20668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-829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-2012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-36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-133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-189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-2453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12619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-12685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-2519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2713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194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194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30728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30728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30728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30728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4778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4778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20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20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4798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4798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-20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-20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43028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43028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43052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43052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12309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30716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3189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82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3673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50863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8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50881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30715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3189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204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3673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50861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8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50879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30715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3189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204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3673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50861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8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50879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35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1787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5160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675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145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82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7884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7901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119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262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62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448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448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1906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5422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737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149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82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8332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8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8349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1906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5422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737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149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82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8332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8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8349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10403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25293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2452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55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3673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42529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42530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654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302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105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105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45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45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1106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1106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654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302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105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105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45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45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1106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1106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2799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5008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5008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3002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221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2591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156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23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8036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10835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5008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5008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3002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221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2591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156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23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8036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8036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2799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2799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43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18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18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61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7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10403</v>
      </c>
      <c r="D13" s="197">
        <v>10522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25293</v>
      </c>
      <c r="D14" s="197">
        <v>25556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2452</v>
      </c>
      <c r="D15" s="197">
        <v>2515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55</v>
      </c>
      <c r="D16" s="197">
        <v>59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3673</v>
      </c>
      <c r="D18" s="197">
        <v>3673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42529</v>
      </c>
      <c r="D20" s="598">
        <f>SUM(D12:D19)</f>
        <v>42978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30728</v>
      </c>
      <c r="H21" s="196">
        <v>30728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4798</v>
      </c>
      <c r="H22" s="614">
        <f>SUM(H23:H25)</f>
        <v>4778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4798</v>
      </c>
      <c r="H23" s="196">
        <v>4778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35526</v>
      </c>
      <c r="H26" s="598">
        <f>H20+H21+H22</f>
        <v>35506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</v>
      </c>
      <c r="H32" s="196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</v>
      </c>
      <c r="H34" s="598">
        <f>H28+H32+H33</f>
        <v>20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43052</v>
      </c>
      <c r="H37" s="600">
        <f>H26+H18+H34</f>
        <v>43028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2799</v>
      </c>
      <c r="H54" s="197">
        <v>2834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42530</v>
      </c>
      <c r="D56" s="602">
        <f>D20+D21+D22+D28+D33+D46+D52+D54+D55</f>
        <v>42979</v>
      </c>
      <c r="E56" s="100" t="s">
        <v>850</v>
      </c>
      <c r="F56" s="99" t="s">
        <v>172</v>
      </c>
      <c r="G56" s="599">
        <f>G50+G52+G53+G54+G55</f>
        <v>2799</v>
      </c>
      <c r="H56" s="600">
        <f>H50+H52+H53+H54+H55</f>
        <v>2834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1997</v>
      </c>
      <c r="D59" s="197">
        <v>1480</v>
      </c>
      <c r="E59" s="201" t="s">
        <v>180</v>
      </c>
      <c r="F59" s="486" t="s">
        <v>181</v>
      </c>
      <c r="G59" s="197">
        <v>5008</v>
      </c>
      <c r="H59" s="197">
        <v>5073</v>
      </c>
    </row>
    <row r="60" spans="1:13" ht="15.75">
      <c r="A60" s="89" t="s">
        <v>178</v>
      </c>
      <c r="B60" s="91" t="s">
        <v>179</v>
      </c>
      <c r="C60" s="197">
        <v>4381</v>
      </c>
      <c r="D60" s="197">
        <v>2804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1831</v>
      </c>
      <c r="D61" s="197">
        <v>899</v>
      </c>
      <c r="E61" s="200" t="s">
        <v>188</v>
      </c>
      <c r="F61" s="93" t="s">
        <v>189</v>
      </c>
      <c r="G61" s="595">
        <f>SUM(G62:G68)</f>
        <v>3005</v>
      </c>
      <c r="H61" s="596">
        <f>SUM(H62:H68)</f>
        <v>3626</v>
      </c>
    </row>
    <row r="62" spans="1:13" ht="15.75">
      <c r="A62" s="89" t="s">
        <v>186</v>
      </c>
      <c r="B62" s="94" t="s">
        <v>187</v>
      </c>
      <c r="C62" s="197">
        <v>1910</v>
      </c>
      <c r="D62" s="197">
        <v>2228</v>
      </c>
      <c r="E62" s="200" t="s">
        <v>192</v>
      </c>
      <c r="F62" s="93" t="s">
        <v>193</v>
      </c>
      <c r="G62" s="197">
        <v>3</v>
      </c>
      <c r="H62" s="197">
        <v>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221</v>
      </c>
      <c r="H64" s="197">
        <v>1924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10119</v>
      </c>
      <c r="D65" s="598">
        <f>SUM(D59:D64)</f>
        <v>7411</v>
      </c>
      <c r="E65" s="89" t="s">
        <v>201</v>
      </c>
      <c r="F65" s="93" t="s">
        <v>202</v>
      </c>
      <c r="G65" s="197">
        <v>2591</v>
      </c>
      <c r="H65" s="197">
        <v>1261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156</v>
      </c>
      <c r="H66" s="197">
        <v>139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7">
        <v>21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13</v>
      </c>
      <c r="H68" s="197">
        <v>277</v>
      </c>
    </row>
    <row r="69" spans="1:8" ht="15.75">
      <c r="A69" s="89" t="s">
        <v>210</v>
      </c>
      <c r="B69" s="91" t="s">
        <v>211</v>
      </c>
      <c r="C69" s="197">
        <v>654</v>
      </c>
      <c r="D69" s="197">
        <v>1079</v>
      </c>
      <c r="E69" s="201" t="s">
        <v>79</v>
      </c>
      <c r="F69" s="93" t="s">
        <v>216</v>
      </c>
      <c r="G69" s="197">
        <v>23</v>
      </c>
      <c r="H69" s="197">
        <v>36</v>
      </c>
    </row>
    <row r="70" spans="1:8" ht="15.75">
      <c r="A70" s="89" t="s">
        <v>214</v>
      </c>
      <c r="B70" s="91" t="s">
        <v>215</v>
      </c>
      <c r="C70" s="197">
        <v>302</v>
      </c>
      <c r="D70" s="197">
        <v>395</v>
      </c>
      <c r="E70" s="89" t="s">
        <v>219</v>
      </c>
      <c r="F70" s="93" t="s">
        <v>220</v>
      </c>
      <c r="G70" s="197">
        <v>61</v>
      </c>
      <c r="H70" s="197">
        <v>43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8097</v>
      </c>
      <c r="H71" s="598">
        <f>H59+H60+H61+H69+H70</f>
        <v>8778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105</v>
      </c>
      <c r="D73" s="197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</v>
      </c>
      <c r="D75" s="197">
        <v>60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1105</v>
      </c>
      <c r="D76" s="598">
        <f>SUM(D68:D75)</f>
        <v>1537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8097</v>
      </c>
      <c r="H79" s="600">
        <f>H71+H73+H75+H77</f>
        <v>8778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108</v>
      </c>
      <c r="D88" s="197">
        <v>67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86</v>
      </c>
      <c r="D89" s="197">
        <v>2646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194</v>
      </c>
      <c r="D92" s="598">
        <f>SUM(D88:D91)</f>
        <v>2713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11418</v>
      </c>
      <c r="D94" s="602">
        <f>D65+D76+D85+D92+D93</f>
        <v>11661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53948</v>
      </c>
      <c r="D95" s="604">
        <f>D94+D56</f>
        <v>54640</v>
      </c>
      <c r="E95" s="229" t="s">
        <v>942</v>
      </c>
      <c r="F95" s="489" t="s">
        <v>268</v>
      </c>
      <c r="G95" s="603">
        <f>G37+G40+G56+G79</f>
        <v>53948</v>
      </c>
      <c r="H95" s="604">
        <f>H37+H40+H56+H79</f>
        <v>54640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10.03.2021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6190</v>
      </c>
      <c r="D12" s="316">
        <v>5240</v>
      </c>
      <c r="E12" s="194" t="s">
        <v>277</v>
      </c>
      <c r="F12" s="240" t="s">
        <v>278</v>
      </c>
      <c r="G12" s="316">
        <v>6852</v>
      </c>
      <c r="H12" s="316">
        <v>5357</v>
      </c>
    </row>
    <row r="13" spans="1:8" ht="15.75">
      <c r="A13" s="194" t="s">
        <v>279</v>
      </c>
      <c r="B13" s="190" t="s">
        <v>280</v>
      </c>
      <c r="C13" s="316">
        <v>996</v>
      </c>
      <c r="D13" s="316">
        <v>579</v>
      </c>
      <c r="E13" s="194" t="s">
        <v>281</v>
      </c>
      <c r="F13" s="240" t="s">
        <v>282</v>
      </c>
      <c r="G13" s="316">
        <v>9485</v>
      </c>
      <c r="H13" s="316">
        <v>5854</v>
      </c>
    </row>
    <row r="14" spans="1:8" ht="15.75">
      <c r="A14" s="194" t="s">
        <v>283</v>
      </c>
      <c r="B14" s="190" t="s">
        <v>284</v>
      </c>
      <c r="C14" s="316">
        <v>450</v>
      </c>
      <c r="D14" s="316">
        <v>456</v>
      </c>
      <c r="E14" s="245" t="s">
        <v>285</v>
      </c>
      <c r="F14" s="240" t="s">
        <v>286</v>
      </c>
      <c r="G14" s="316">
        <v>10</v>
      </c>
      <c r="H14" s="316">
        <v>16</v>
      </c>
    </row>
    <row r="15" spans="1:8" ht="15.75">
      <c r="A15" s="194" t="s">
        <v>287</v>
      </c>
      <c r="B15" s="190" t="s">
        <v>288</v>
      </c>
      <c r="C15" s="316">
        <v>860</v>
      </c>
      <c r="D15" s="316">
        <v>829</v>
      </c>
      <c r="E15" s="245" t="s">
        <v>79</v>
      </c>
      <c r="F15" s="240" t="s">
        <v>289</v>
      </c>
      <c r="G15" s="316">
        <v>126</v>
      </c>
      <c r="H15" s="316">
        <v>192</v>
      </c>
    </row>
    <row r="16" spans="1:8" ht="15.75">
      <c r="A16" s="194" t="s">
        <v>290</v>
      </c>
      <c r="B16" s="190" t="s">
        <v>291</v>
      </c>
      <c r="C16" s="316">
        <v>163</v>
      </c>
      <c r="D16" s="316">
        <v>159</v>
      </c>
      <c r="E16" s="236" t="s">
        <v>52</v>
      </c>
      <c r="F16" s="264" t="s">
        <v>292</v>
      </c>
      <c r="G16" s="628">
        <f>SUM(G12:G15)</f>
        <v>16473</v>
      </c>
      <c r="H16" s="629">
        <f>SUM(H12:H15)</f>
        <v>11419</v>
      </c>
    </row>
    <row r="17" spans="1:8" ht="31.5">
      <c r="A17" s="194" t="s">
        <v>293</v>
      </c>
      <c r="B17" s="190" t="s">
        <v>294</v>
      </c>
      <c r="C17" s="316">
        <v>8845</v>
      </c>
      <c r="D17" s="316">
        <v>5689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-1259</v>
      </c>
      <c r="D18" s="316">
        <v>-1791</v>
      </c>
      <c r="E18" s="234" t="s">
        <v>297</v>
      </c>
      <c r="F18" s="238" t="s">
        <v>298</v>
      </c>
      <c r="G18" s="639"/>
      <c r="H18" s="640">
        <v>1</v>
      </c>
    </row>
    <row r="19" spans="1:8" ht="15.75">
      <c r="A19" s="194" t="s">
        <v>299</v>
      </c>
      <c r="B19" s="190" t="s">
        <v>300</v>
      </c>
      <c r="C19" s="316">
        <v>56</v>
      </c>
      <c r="D19" s="316">
        <v>55</v>
      </c>
      <c r="E19" s="194" t="s">
        <v>301</v>
      </c>
      <c r="F19" s="237" t="s">
        <v>302</v>
      </c>
      <c r="G19" s="316"/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16301</v>
      </c>
      <c r="D22" s="629">
        <f>SUM(D12:D18)+D19</f>
        <v>11216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133</v>
      </c>
      <c r="D25" s="316">
        <v>146</v>
      </c>
      <c r="E25" s="194" t="s">
        <v>318</v>
      </c>
      <c r="F25" s="237" t="s">
        <v>319</v>
      </c>
      <c r="G25" s="316">
        <v>11</v>
      </c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</v>
      </c>
      <c r="D27" s="316">
        <v>6</v>
      </c>
      <c r="E27" s="236" t="s">
        <v>104</v>
      </c>
      <c r="F27" s="238" t="s">
        <v>326</v>
      </c>
      <c r="G27" s="628">
        <f>SUM(G22:G26)</f>
        <v>11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42</v>
      </c>
      <c r="D28" s="316">
        <v>31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185</v>
      </c>
      <c r="D29" s="629">
        <f>SUM(D25:D28)</f>
        <v>183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16486</v>
      </c>
      <c r="D31" s="635">
        <f>D29+D22</f>
        <v>11399</v>
      </c>
      <c r="E31" s="251" t="s">
        <v>824</v>
      </c>
      <c r="F31" s="266" t="s">
        <v>331</v>
      </c>
      <c r="G31" s="253">
        <f>G16+G18+G27</f>
        <v>16484</v>
      </c>
      <c r="H31" s="254">
        <f>H16+H18+H27</f>
        <v>11421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22</v>
      </c>
      <c r="E33" s="233" t="s">
        <v>334</v>
      </c>
      <c r="F33" s="238" t="s">
        <v>335</v>
      </c>
      <c r="G33" s="628">
        <f>IF((C31-G31)&gt;0,C31-G31,0)</f>
        <v>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40</v>
      </c>
      <c r="D35" s="317"/>
      <c r="E35" s="234" t="s">
        <v>342</v>
      </c>
      <c r="F35" s="237" t="s">
        <v>343</v>
      </c>
      <c r="G35" s="316">
        <v>71</v>
      </c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16526</v>
      </c>
      <c r="D36" s="637">
        <f>D31-D34+D35</f>
        <v>11399</v>
      </c>
      <c r="E36" s="262" t="s">
        <v>346</v>
      </c>
      <c r="F36" s="256" t="s">
        <v>347</v>
      </c>
      <c r="G36" s="267">
        <f>G35-G34+G31</f>
        <v>16555</v>
      </c>
      <c r="H36" s="268">
        <f>H35-H34+H31</f>
        <v>11421</v>
      </c>
    </row>
    <row r="37" spans="1:8" ht="15.75">
      <c r="A37" s="261" t="s">
        <v>348</v>
      </c>
      <c r="B37" s="231" t="s">
        <v>349</v>
      </c>
      <c r="C37" s="634">
        <f>IF((G36-C36)&gt;0,G36-C36,0)</f>
        <v>29</v>
      </c>
      <c r="D37" s="635">
        <f>IF((H36-D36)&gt;0,H36-D36,0)</f>
        <v>22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40</v>
      </c>
      <c r="D39" s="316">
        <v>35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-35</v>
      </c>
      <c r="D40" s="316">
        <v>-33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16555</v>
      </c>
      <c r="D45" s="631">
        <f>D36+D38+D42</f>
        <v>11421</v>
      </c>
      <c r="E45" s="270" t="s">
        <v>373</v>
      </c>
      <c r="F45" s="272" t="s">
        <v>374</v>
      </c>
      <c r="G45" s="630">
        <f>G42+G36</f>
        <v>16555</v>
      </c>
      <c r="H45" s="631">
        <f>H42+H36</f>
        <v>11421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10.03.2021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K41" sqref="K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21415</v>
      </c>
      <c r="D11" s="197">
        <v>16713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-20668</v>
      </c>
      <c r="D12" s="197">
        <v>-11841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-829</v>
      </c>
      <c r="D14" s="197">
        <v>-792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-2012</v>
      </c>
      <c r="D15" s="197">
        <v>-440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-36</v>
      </c>
      <c r="D16" s="197">
        <v>-37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-133</v>
      </c>
      <c r="D18" s="197">
        <v>-177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-189</v>
      </c>
      <c r="D20" s="197">
        <v>-130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-2453</v>
      </c>
      <c r="D21" s="659">
        <f>SUM(D11:D20)</f>
        <v>3295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12619</v>
      </c>
      <c r="D37" s="197">
        <v>5595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-12685</v>
      </c>
      <c r="D38" s="197">
        <v>-6220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</v>
      </c>
      <c r="D43" s="661">
        <f>SUM(D35:D42)</f>
        <v>-625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-2519</v>
      </c>
      <c r="D44" s="307">
        <f>D43+D33+D21</f>
        <v>2670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2713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194</v>
      </c>
      <c r="D46" s="311">
        <f>D45+D44</f>
        <v>2713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194</v>
      </c>
      <c r="D47" s="298">
        <v>2713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10.03.2021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">
      <selection activeCell="I23" sqref="I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30728</v>
      </c>
      <c r="F13" s="584">
        <f>'1-Баланс'!H23</f>
        <v>4778</v>
      </c>
      <c r="G13" s="584">
        <f>'1-Баланс'!H24</f>
        <v>0</v>
      </c>
      <c r="H13" s="585"/>
      <c r="I13" s="584">
        <f>'1-Баланс'!H29+'1-Баланс'!H32</f>
        <v>20</v>
      </c>
      <c r="J13" s="584">
        <f>'1-Баланс'!H30+'1-Баланс'!H33</f>
        <v>0</v>
      </c>
      <c r="K13" s="585"/>
      <c r="L13" s="584">
        <f>SUM(C13:K13)</f>
        <v>43028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30728</v>
      </c>
      <c r="F17" s="653">
        <f t="shared" si="2"/>
        <v>4778</v>
      </c>
      <c r="G17" s="653">
        <f t="shared" si="2"/>
        <v>0</v>
      </c>
      <c r="H17" s="653">
        <f t="shared" si="2"/>
        <v>0</v>
      </c>
      <c r="I17" s="653">
        <f t="shared" si="2"/>
        <v>20</v>
      </c>
      <c r="J17" s="653">
        <f t="shared" si="2"/>
        <v>0</v>
      </c>
      <c r="K17" s="653">
        <f t="shared" si="2"/>
        <v>0</v>
      </c>
      <c r="L17" s="584">
        <f t="shared" si="1"/>
        <v>43028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</v>
      </c>
      <c r="J18" s="584">
        <f>+'1-Баланс'!G33</f>
        <v>0</v>
      </c>
      <c r="K18" s="585"/>
      <c r="L18" s="584">
        <f t="shared" si="1"/>
        <v>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20</v>
      </c>
      <c r="G19" s="168">
        <f t="shared" si="3"/>
        <v>0</v>
      </c>
      <c r="H19" s="168">
        <f t="shared" si="3"/>
        <v>0</v>
      </c>
      <c r="I19" s="168">
        <f t="shared" si="3"/>
        <v>-20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20</v>
      </c>
      <c r="G21" s="316"/>
      <c r="H21" s="316"/>
      <c r="I21" s="316">
        <v>-20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30728</v>
      </c>
      <c r="F31" s="653">
        <f t="shared" si="6"/>
        <v>4798</v>
      </c>
      <c r="G31" s="653">
        <f t="shared" si="6"/>
        <v>0</v>
      </c>
      <c r="H31" s="653">
        <f t="shared" si="6"/>
        <v>0</v>
      </c>
      <c r="I31" s="653">
        <f t="shared" si="6"/>
        <v>24</v>
      </c>
      <c r="J31" s="653">
        <f t="shared" si="6"/>
        <v>0</v>
      </c>
      <c r="K31" s="653">
        <f t="shared" si="6"/>
        <v>0</v>
      </c>
      <c r="L31" s="584">
        <f t="shared" si="1"/>
        <v>43052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30728</v>
      </c>
      <c r="F34" s="587">
        <f t="shared" si="7"/>
        <v>4798</v>
      </c>
      <c r="G34" s="587">
        <f t="shared" si="7"/>
        <v>0</v>
      </c>
      <c r="H34" s="587">
        <f t="shared" si="7"/>
        <v>0</v>
      </c>
      <c r="I34" s="587">
        <f t="shared" si="7"/>
        <v>24</v>
      </c>
      <c r="J34" s="587">
        <f t="shared" si="7"/>
        <v>0</v>
      </c>
      <c r="K34" s="587">
        <f t="shared" si="7"/>
        <v>0</v>
      </c>
      <c r="L34" s="651">
        <f t="shared" si="1"/>
        <v>43052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10.03.2021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76">
      <selection activeCell="K79" sqref="K7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1</v>
      </c>
      <c r="D63" s="92">
        <v>2</v>
      </c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10.03.2021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35" sqref="L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35</v>
      </c>
      <c r="L11" s="328">
        <v>1</v>
      </c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12309</v>
      </c>
      <c r="E12" s="328"/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1787</v>
      </c>
      <c r="L12" s="328">
        <v>119</v>
      </c>
      <c r="M12" s="328"/>
      <c r="N12" s="329">
        <f aca="true" t="shared" si="4" ref="N12:N41">K12+L12-M12</f>
        <v>1906</v>
      </c>
      <c r="O12" s="328"/>
      <c r="P12" s="328"/>
      <c r="Q12" s="329">
        <f t="shared" si="0"/>
        <v>1906</v>
      </c>
      <c r="R12" s="340">
        <f t="shared" si="1"/>
        <v>10403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30716</v>
      </c>
      <c r="E13" s="328"/>
      <c r="F13" s="328">
        <v>1</v>
      </c>
      <c r="G13" s="329">
        <f t="shared" si="2"/>
        <v>30715</v>
      </c>
      <c r="H13" s="328"/>
      <c r="I13" s="328"/>
      <c r="J13" s="329">
        <f t="shared" si="3"/>
        <v>30715</v>
      </c>
      <c r="K13" s="328">
        <v>5160</v>
      </c>
      <c r="L13" s="328">
        <v>262</v>
      </c>
      <c r="M13" s="328"/>
      <c r="N13" s="329">
        <f t="shared" si="4"/>
        <v>5422</v>
      </c>
      <c r="O13" s="328"/>
      <c r="P13" s="328"/>
      <c r="Q13" s="329">
        <f t="shared" si="0"/>
        <v>5422</v>
      </c>
      <c r="R13" s="340">
        <f t="shared" si="1"/>
        <v>25293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3189</v>
      </c>
      <c r="E14" s="328"/>
      <c r="F14" s="328"/>
      <c r="G14" s="329">
        <f t="shared" si="2"/>
        <v>3189</v>
      </c>
      <c r="H14" s="328"/>
      <c r="I14" s="328"/>
      <c r="J14" s="329">
        <f t="shared" si="3"/>
        <v>3189</v>
      </c>
      <c r="K14" s="328">
        <v>675</v>
      </c>
      <c r="L14" s="328">
        <v>62</v>
      </c>
      <c r="M14" s="328"/>
      <c r="N14" s="329">
        <f t="shared" si="4"/>
        <v>737</v>
      </c>
      <c r="O14" s="328"/>
      <c r="P14" s="328"/>
      <c r="Q14" s="329">
        <f t="shared" si="0"/>
        <v>737</v>
      </c>
      <c r="R14" s="340">
        <f t="shared" si="1"/>
        <v>2452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>
        <v>1</v>
      </c>
      <c r="G15" s="329">
        <f t="shared" si="2"/>
        <v>204</v>
      </c>
      <c r="H15" s="328"/>
      <c r="I15" s="328"/>
      <c r="J15" s="329">
        <f t="shared" si="3"/>
        <v>204</v>
      </c>
      <c r="K15" s="328">
        <v>145</v>
      </c>
      <c r="L15" s="328">
        <v>4</v>
      </c>
      <c r="M15" s="328"/>
      <c r="N15" s="329">
        <f t="shared" si="4"/>
        <v>149</v>
      </c>
      <c r="O15" s="328"/>
      <c r="P15" s="328"/>
      <c r="Q15" s="329">
        <f t="shared" si="0"/>
        <v>149</v>
      </c>
      <c r="R15" s="340">
        <f t="shared" si="1"/>
        <v>55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82</v>
      </c>
      <c r="E16" s="328"/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82</v>
      </c>
      <c r="L16" s="328"/>
      <c r="M16" s="328"/>
      <c r="N16" s="329">
        <f t="shared" si="4"/>
        <v>82</v>
      </c>
      <c r="O16" s="328"/>
      <c r="P16" s="328"/>
      <c r="Q16" s="329">
        <f t="shared" si="0"/>
        <v>82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3673</v>
      </c>
      <c r="E17" s="328"/>
      <c r="F17" s="328"/>
      <c r="G17" s="329">
        <f t="shared" si="2"/>
        <v>3673</v>
      </c>
      <c r="H17" s="328"/>
      <c r="I17" s="328"/>
      <c r="J17" s="329">
        <f t="shared" si="3"/>
        <v>3673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3673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50863</v>
      </c>
      <c r="E19" s="330">
        <f>SUM(E11:E18)</f>
        <v>0</v>
      </c>
      <c r="F19" s="330">
        <f>SUM(F11:F18)</f>
        <v>2</v>
      </c>
      <c r="G19" s="329">
        <f t="shared" si="2"/>
        <v>50861</v>
      </c>
      <c r="H19" s="330">
        <f>SUM(H11:H18)</f>
        <v>0</v>
      </c>
      <c r="I19" s="330">
        <f>SUM(I11:I18)</f>
        <v>0</v>
      </c>
      <c r="J19" s="329">
        <f t="shared" si="3"/>
        <v>50861</v>
      </c>
      <c r="K19" s="330">
        <f>SUM(K11:K18)</f>
        <v>7884</v>
      </c>
      <c r="L19" s="330">
        <f>SUM(L11:L18)</f>
        <v>448</v>
      </c>
      <c r="M19" s="330">
        <f>SUM(M11:M18)</f>
        <v>0</v>
      </c>
      <c r="N19" s="329">
        <f t="shared" si="4"/>
        <v>8332</v>
      </c>
      <c r="O19" s="330">
        <f>SUM(O11:O18)</f>
        <v>0</v>
      </c>
      <c r="P19" s="330">
        <f>SUM(P11:P18)</f>
        <v>0</v>
      </c>
      <c r="Q19" s="329">
        <f t="shared" si="0"/>
        <v>8332</v>
      </c>
      <c r="R19" s="340">
        <f t="shared" si="1"/>
        <v>42529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8</v>
      </c>
      <c r="E21" s="328"/>
      <c r="F21" s="328"/>
      <c r="G21" s="329">
        <f t="shared" si="2"/>
        <v>8</v>
      </c>
      <c r="H21" s="328"/>
      <c r="I21" s="328"/>
      <c r="J21" s="329">
        <f t="shared" si="3"/>
        <v>8</v>
      </c>
      <c r="K21" s="328">
        <v>8</v>
      </c>
      <c r="L21" s="328"/>
      <c r="M21" s="328"/>
      <c r="N21" s="329">
        <f t="shared" si="4"/>
        <v>8</v>
      </c>
      <c r="O21" s="328"/>
      <c r="P21" s="328"/>
      <c r="Q21" s="329">
        <f t="shared" si="0"/>
        <v>8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50881</v>
      </c>
      <c r="E42" s="349">
        <f>E19+E20+E21+E27+E40+E41</f>
        <v>0</v>
      </c>
      <c r="F42" s="349">
        <f aca="true" t="shared" si="11" ref="F42:R42">F19+F20+F21+F27+F40+F41</f>
        <v>2</v>
      </c>
      <c r="G42" s="349">
        <f t="shared" si="11"/>
        <v>50879</v>
      </c>
      <c r="H42" s="349">
        <f t="shared" si="11"/>
        <v>0</v>
      </c>
      <c r="I42" s="349">
        <f t="shared" si="11"/>
        <v>0</v>
      </c>
      <c r="J42" s="349">
        <f t="shared" si="11"/>
        <v>50879</v>
      </c>
      <c r="K42" s="349">
        <f t="shared" si="11"/>
        <v>7901</v>
      </c>
      <c r="L42" s="349">
        <f t="shared" si="11"/>
        <v>448</v>
      </c>
      <c r="M42" s="349">
        <f t="shared" si="11"/>
        <v>0</v>
      </c>
      <c r="N42" s="349">
        <f t="shared" si="11"/>
        <v>8349</v>
      </c>
      <c r="O42" s="349">
        <f t="shared" si="11"/>
        <v>0</v>
      </c>
      <c r="P42" s="349">
        <f t="shared" si="11"/>
        <v>0</v>
      </c>
      <c r="Q42" s="349">
        <f t="shared" si="11"/>
        <v>8349</v>
      </c>
      <c r="R42" s="350">
        <f t="shared" si="11"/>
        <v>42530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10.03.2021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34">
      <selection activeCell="M67" sqref="M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654</v>
      </c>
      <c r="D30" s="368">
        <v>654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302</v>
      </c>
      <c r="D31" s="368">
        <v>302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105</v>
      </c>
      <c r="D35" s="362">
        <f>SUM(D36:D39)</f>
        <v>105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105</v>
      </c>
      <c r="D37" s="368">
        <v>105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45</v>
      </c>
      <c r="D40" s="362">
        <f>SUM(D41:D44)</f>
        <v>45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45</v>
      </c>
      <c r="D44" s="368">
        <v>45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1106</v>
      </c>
      <c r="D45" s="438">
        <f>D26+D30+D31+D33+D32+D34+D35+D40</f>
        <v>1106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1106</v>
      </c>
      <c r="D46" s="444">
        <f>D45+D23+D21+D11</f>
        <v>1106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2799</v>
      </c>
      <c r="D70" s="197"/>
      <c r="E70" s="136">
        <f t="shared" si="1"/>
        <v>2799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5008</v>
      </c>
      <c r="D77" s="138">
        <f>D78+D80</f>
        <v>5008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5008</v>
      </c>
      <c r="D78" s="197">
        <v>5008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3002</v>
      </c>
      <c r="D87" s="134">
        <f>SUM(D88:D92)+D96</f>
        <v>3002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221</v>
      </c>
      <c r="D89" s="197">
        <v>221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2591</v>
      </c>
      <c r="D90" s="197">
        <v>2591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156</v>
      </c>
      <c r="D91" s="197">
        <v>156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</v>
      </c>
      <c r="D93" s="197">
        <v>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23</v>
      </c>
      <c r="D97" s="197">
        <v>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8036</v>
      </c>
      <c r="D98" s="433">
        <f>D87+D82+D77+D73+D97</f>
        <v>8036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10835</v>
      </c>
      <c r="D99" s="427">
        <f>D98+D70+D68</f>
        <v>8036</v>
      </c>
      <c r="E99" s="427">
        <f>E98+E70+E68</f>
        <v>2799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43</v>
      </c>
      <c r="D106" s="280">
        <v>18</v>
      </c>
      <c r="E106" s="280"/>
      <c r="F106" s="423">
        <f>C106+D106-E106</f>
        <v>61</v>
      </c>
    </row>
    <row r="107" spans="1:6" ht="16.5" thickBot="1">
      <c r="A107" s="418" t="s">
        <v>752</v>
      </c>
      <c r="B107" s="424" t="s">
        <v>753</v>
      </c>
      <c r="C107" s="425">
        <f>SUM(C104:C106)</f>
        <v>43</v>
      </c>
      <c r="D107" s="425">
        <f>SUM(D104:D106)</f>
        <v>18</v>
      </c>
      <c r="E107" s="425">
        <f>SUM(E104:E106)</f>
        <v>0</v>
      </c>
      <c r="F107" s="426">
        <f>SUM(F104:F106)</f>
        <v>61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10.03.2021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N32" sqref="N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10.03.2021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2021-03-30T10:12:04Z</cp:lastPrinted>
  <dcterms:created xsi:type="dcterms:W3CDTF">2006-09-16T00:00:00Z</dcterms:created>
  <dcterms:modified xsi:type="dcterms:W3CDTF">2021-03-31T05:51:39Z</dcterms:modified>
  <cp:category/>
  <cp:version/>
  <cp:contentType/>
  <cp:contentStatus/>
</cp:coreProperties>
</file>