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<sst xmlns="http://schemas.openxmlformats.org/spreadsheetml/2006/main" count="1059" uniqueCount="871">
  <si>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</si>
  <si>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</si>
  <si>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</si>
  <si>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</si>
  <si>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</si>
  <si>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</si>
  <si>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</si>
  <si>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</si>
  <si>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</si>
  <si>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</si>
  <si>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</si>
  <si>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</si>
  <si>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</si>
  <si>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</si>
  <si>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</si>
  <si>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</si>
  <si>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</si>
  <si>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</si>
  <si>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</si>
  <si>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</si>
  <si>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</si>
  <si>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</si>
  <si>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</si>
  <si>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</si>
  <si>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</si>
  <si>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</si>
  <si>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</si>
  <si>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</si>
  <si>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</si>
  <si>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</si>
  <si>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</si>
  <si>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</si>
  <si>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</si>
  <si>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</si>
  <si>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</si>
  <si>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</si>
  <si>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</si>
  <si>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</si>
  <si>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</si>
  <si>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</si>
  <si>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</si>
  <si>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</si>
  <si>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</si>
  <si>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</si>
  <si>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</si>
  <si>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</si>
  <si>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</si>
  <si>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</si>
  <si>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</si>
  <si>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</si>
  <si>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</si>
  <si>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</si>
  <si>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</si>
  <si>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</si>
  <si>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</si>
  <si>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</si>
  <si>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</si>
  <si>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</si>
  <si>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</si>
  <si>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</si>
  <si>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</si>
  <si>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</si>
  <si>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</si>
  <si>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</si>
  <si>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</si>
  <si>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</si>
  <si>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</si>
  <si>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</si>
  <si>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</si>
  <si>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</si>
  <si>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</si>
  <si>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</si>
  <si>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</si>
  <si>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</si>
  <si>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</si>
  <si>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</si>
  <si>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</si>
  <si>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</si>
  <si>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</si>
  <si>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</si>
  <si>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</si>
  <si>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</si>
  <si>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</si>
  <si>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</si>
  <si>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</si>
  <si>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</si>
  <si>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</si>
  <si>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</si>
  <si>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</si>
  <si>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</si>
  <si>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</si>
  <si>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</si>
  <si>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</si>
  <si>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</si>
  <si>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</si>
  <si>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</si>
  <si>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</si>
  <si>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</si>
  <si>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</si>
  <si>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</si>
  <si>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</si>
  <si>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</si>
  <si>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</si>
  <si>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</si>
  <si>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</si>
  <si>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</si>
  <si>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</si>
  <si>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</si>
  <si>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</si>
  <si>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</si>
  <si>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</si>
  <si>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</si>
  <si>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</si>
  <si>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</si>
  <si>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</si>
  <si>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</si>
  <si>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</si>
  <si>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</si>
  <si>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</si>
  <si>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</si>
  <si>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</si>
  <si>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</si>
  <si>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</si>
  <si>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</si>
  <si>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</si>
  <si>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</si>
  <si>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</si>
  <si>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</si>
  <si>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</si>
  <si>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</si>
  <si>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</si>
  <si>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</si>
  <si>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</si>
  <si>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</si>
  <si>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</si>
  <si>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</si>
  <si>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</si>
  <si>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</si>
  <si>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</si>
  <si>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</si>
  <si>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</si>
  <si>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</si>
  <si>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</si>
  <si>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</si>
  <si>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</si>
  <si>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</si>
  <si>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</si>
  <si>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</si>
  <si>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</si>
  <si>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</si>
  <si>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</si>
  <si>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</si>
  <si>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</si>
  <si>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</si>
  <si>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</si>
  <si>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</si>
  <si>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</si>
  <si>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</si>
  <si>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</si>
  <si>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</si>
  <si>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</si>
  <si>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</si>
  <si>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</si>
  <si>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</si>
  <si>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</si>
  <si>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</si>
  <si>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</si>
  <si>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</si>
  <si>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</si>
  <si>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</si>
  <si>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</si>
  <si>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</si>
  <si>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</si>
  <si>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</si>
  <si>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</si>
  <si>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</si>
  <si>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</si>
  <si>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</si>
  <si>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</si>
  <si>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</si>
  <si>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</si>
  <si>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</si>
  <si>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</si>
  <si>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</si>
  <si>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</si>
  <si>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</si>
  <si>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</si>
  <si>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</si>
  <si>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</si>
  <si>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</si>
  <si>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</si>
  <si>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</si>
  <si>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</si>
  <si>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</si>
  <si>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</si>
  <si>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</si>
  <si>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</si>
  <si>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</si>
  <si>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</si>
  <si>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</si>
  <si>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</si>
  <si>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</si>
  <si>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</si>
  <si>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</si>
  <si>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</si>
  <si>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</si>
  <si>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</si>
  <si>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</si>
  <si>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</si>
  <si>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</si>
  <si>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</si>
  <si>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</si>
  <si>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</si>
  <si>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</si>
  <si>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</si>
  <si>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</si>
  <si>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</si>
  <si>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</si>
  <si>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</si>
  <si>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</si>
  <si>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</si>
  <si>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</si>
  <si>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</si>
  <si>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</si>
  <si>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</si>
  <si>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</si>
  <si>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</si>
  <si>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</si>
  <si>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</si>
  <si>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</si>
  <si>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</si>
  <si>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</si>
  <si>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</si>
  <si>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</si>
  <si>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</si>
  <si>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</si>
  <si>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</si>
  <si>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</si>
  <si>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</si>
  <si>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</si>
  <si>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</si>
  <si>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</si>
  <si>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</si>
  <si>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</si>
  <si>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</si>
  <si>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</si>
  <si>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</si>
  <si>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</si>
  <si>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</si>
  <si>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</si>
  <si>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</si>
  <si>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</si>
  <si>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</si>
  <si>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</si>
  <si>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</si>
  <si>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</si>
  <si>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</si>
  <si>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</si>
  <si>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</si>
  <si>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</si>
  <si>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</si>
  <si>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</si>
  <si>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</si>
  <si>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</si>
  <si>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</si>
  <si>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</si>
  <si>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</si>
  <si>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</si>
  <si>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</si>
  <si>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</si>
  <si>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</si>
  <si>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</si>
  <si>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</si>
  <si>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</si>
  <si>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</si>
  <si>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</si>
  <si>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</si>
  <si>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</si>
  <si>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</si>
  <si>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</si>
  <si>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</si>
  <si>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</si>
  <si>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</si>
  <si>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</si>
  <si>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</si>
  <si>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</si>
  <si>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</si>
  <si>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</si>
  <si>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</si>
  <si>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</si>
  <si>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</si>
  <si>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</si>
  <si>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</si>
  <si>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</si>
  <si>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</si>
  <si>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</si>
  <si>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</si>
  <si>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</si>
  <si>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</si>
  <si>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</si>
  <si>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</si>
  <si>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</si>
  <si>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</si>
  <si>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</si>
  <si>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</si>
  <si>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</si>
  <si>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</si>
  <si>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</si>
  <si>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</si>
  <si>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</si>
  <si>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</si>
  <si>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</si>
  <si>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</si>
  <si>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</si>
  <si>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</si>
  <si>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</si>
  <si>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</si>
  <si>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</si>
  <si>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</si>
  <si>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</si>
  <si>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</si>
  <si>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</si>
  <si>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</si>
  <si>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</si>
  <si>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</si>
  <si>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</si>
  <si>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</si>
  <si>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</si>
  <si>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</si>
  <si>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</si>
  <si>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</si>
  <si>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</si>
  <si>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</si>
  <si>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</si>
  <si>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</si>
  <si>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</si>
  <si>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</si>
  <si>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</si>
  <si>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</si>
  <si>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</si>
  <si>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</si>
  <si>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</si>
  <si>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</si>
  <si>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</si>
  <si>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</si>
  <si>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</si>
  <si>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</si>
  <si>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</si>
  <si>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</si>
  <si>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</si>
  <si>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</si>
  <si>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</si>
  <si>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</si>
  <si>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</si>
  <si>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</si>
  <si>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</si>
  <si>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</si>
  <si>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</si>
  <si>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</si>
  <si>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</si>
  <si>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</si>
  <si>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</si>
  <si>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</si>
  <si>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</si>
  <si>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</si>
  <si>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</si>
  <si>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</si>
  <si>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</si>
  <si>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</si>
  <si>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</si>
  <si>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</si>
  <si>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</si>
  <si>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</si>
  <si>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</si>
  <si>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</si>
  <si>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</si>
  <si>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</si>
  <si>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</si>
  <si>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</si>
  <si>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</si>
  <si>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</si>
  <si>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</si>
  <si>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</si>
  <si>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</si>
  <si>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</si>
  <si>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</si>
  <si>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</si>
  <si>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</si>
  <si>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</si>
  <si>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</si>
  <si>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</si>
  <si>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</si>
  <si>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</si>
  <si>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</si>
  <si>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</si>
  <si>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</si>
  <si>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</si>
  <si>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</si>
  <si>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</si>
  <si>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</si>
  <si>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</si>
  <si>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</si>
  <si>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</si>
  <si>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</si>
  <si>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</si>
  <si>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</si>
  <si>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</si>
  <si>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</si>
  <si>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</si>
  <si>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</si>
  <si>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</si>
  <si>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</si>
  <si>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</si>
  <si>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</si>
  <si>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</si>
  <si>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</si>
  <si>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</si>
  <si>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</si>
  <si>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</si>
  <si>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</si>
  <si>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</si>
  <si>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</si>
  <si>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</si>
  <si>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</si>
  <si>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</si>
  <si>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</si>
  <si>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</si>
  <si>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</si>
  <si>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</si>
  <si>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</si>
  <si>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</si>
  <si>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</si>
  <si>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</si>
  <si>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</si>
  <si>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</si>
  <si>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</si>
  <si>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</si>
  <si>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</si>
  <si>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</si>
  <si>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</si>
  <si>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</si>
  <si>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</si>
  <si>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</si>
  <si>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</si>
  <si>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</si>
  <si>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</si>
  <si>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</si>
  <si>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</si>
  <si>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</si>
  <si>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</si>
  <si>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</si>
  <si>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</si>
  <si>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</si>
  <si>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</si>
  <si>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</si>
  <si>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</si>
  <si>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</si>
  <si>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</si>
  <si>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</si>
  <si>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</si>
  <si>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</si>
  <si>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</si>
  <si>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</si>
  <si>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</si>
  <si>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</si>
  <si>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</si>
  <si>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</si>
  <si>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</si>
  <si>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</si>
  <si>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</si>
  <si>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</si>
  <si>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</si>
  <si>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</si>
  <si>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</si>
  <si>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</si>
  <si>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</si>
  <si>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</si>
  <si>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</si>
  <si>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</si>
  <si>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</si>
  <si>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</si>
  <si>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</si>
  <si>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</si>
  <si>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</si>
  <si>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</si>
  <si>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</si>
  <si>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</si>
  <si>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</si>
  <si>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</si>
  <si>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</si>
  <si>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</si>
  <si>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</si>
  <si>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</si>
  <si>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</si>
  <si>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</si>
  <si>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</si>
  <si>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</si>
  <si>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</si>
  <si>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</si>
  <si>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</si>
  <si>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</si>
  <si>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</si>
  <si>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</si>
  <si>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</si>
  <si>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</si>
  <si>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</si>
  <si>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</si>
  <si>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</si>
  <si>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</si>
  <si>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</si>
  <si>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</si>
  <si>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</si>
  <si>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</si>
  <si>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</si>
  <si>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</si>
  <si>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</si>
  <si>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</si>
  <si>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</si>
  <si>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</si>
  <si>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</si>
  <si>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</si>
  <si>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</si>
  <si>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</si>
  <si>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</si>
  <si>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</si>
  <si>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</si>
  <si>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</si>
  <si>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</si>
  <si>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</si>
  <si>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</si>
  <si>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</si>
  <si>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</si>
  <si>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</si>
  <si>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</si>
  <si>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</si>
  <si>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</si>
  <si>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</si>
  <si>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</si>
  <si>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</si>
  <si>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</si>
  <si>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</si>
  <si>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</si>
  <si>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</si>
  <si>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</si>
  <si>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</si>
  <si>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</si>
  <si>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</si>
  <si>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</si>
  <si>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</si>
  <si>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</si>
  <si>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</si>
  <si>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</si>
  <si>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</si>
  <si>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</si>
  <si>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</si>
  <si>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</si>
  <si>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</si>
  <si>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</si>
  <si>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</si>
  <si>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</si>
  <si>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</si>
  <si>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</si>
  <si>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</si>
  <si>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</si>
  <si>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</si>
  <si>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</si>
  <si>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</si>
  <si>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</si>
  <si>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</si>
  <si>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</si>
  <si>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</si>
  <si>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</si>
  <si>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</si>
  <si>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</si>
  <si>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</si>
  <si>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</si>
  <si>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</si>
  <si>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</si>
  <si>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</si>
  <si>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</si>
  <si>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</si>
  <si>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</si>
  <si>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</si>
  <si>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</si>
  <si>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</si>
  <si>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</si>
  <si>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</si>
  <si>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</si>
  <si>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</si>
  <si>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</si>
  <si>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</si>
  <si>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</si>
  <si>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</si>
  <si>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</si>
  <si>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</si>
  <si>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</si>
  <si>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</si>
  <si>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</si>
  <si>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</si>
  <si>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</si>
  <si>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</si>
  <si>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</si>
  <si>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</si>
  <si>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</si>
  <si>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</si>
  <si>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</si>
  <si>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</si>
  <si>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</si>
  <si>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</si>
  <si>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</si>
  <si>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</si>
  <si>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</si>
  <si>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</si>
  <si>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</si>
  <si>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</si>
  <si>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</si>
  <si>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</si>
  <si>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</si>
  <si>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</si>
  <si>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</si>
  <si>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</si>
  <si>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</si>
  <si>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</si>
  <si>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</si>
  <si>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</si>
  <si>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</si>
  <si>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</si>
  <si>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</si>
  <si>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</si>
  <si>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</si>
  <si>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</si>
  <si>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</si>
  <si>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</si>
  <si>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</si>
  <si>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</si>
  <si>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</si>
  <si>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</si>
  <si>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</si>
  <si>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</si>
  <si>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</si>
  <si>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</si>
  <si>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</si>
  <si>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</si>
  <si>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</si>
  <si>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</si>
  <si>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</si>
  <si>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</si>
  <si>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</si>
  <si>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</si>
  <si>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</si>
  <si>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</si>
  <si>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</si>
  <si>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</si>
  <si>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</si>
  <si>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</si>
  <si>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</si>
  <si>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</si>
  <si>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</si>
  <si>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</si>
  <si>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</si>
  <si>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</si>
  <si>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</si>
  <si>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</si>
  <si>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</si>
  <si>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</si>
  <si>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</si>
  <si>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</si>
  <si>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</si>
  <si>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</si>
  <si>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</si>
  <si>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</si>
  <si>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</si>
  <si>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</si>
  <si>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</si>
  <si>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</si>
  <si>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</si>
  <si>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</si>
  <si>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</si>
  <si>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</si>
  <si>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</si>
  <si>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</si>
  <si>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</si>
  <si>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</si>
  <si>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</si>
  <si>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</si>
  <si>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</si>
  <si>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</si>
  <si>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</si>
  <si>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</si>
  <si>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</si>
  <si>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</si>
  <si>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</si>
  <si>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</si>
  <si>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</si>
  <si>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</si>
  <si>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</si>
  <si>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</si>
  <si>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</si>
  <si>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</si>
  <si>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</si>
  <si>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</si>
  <si>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</si>
  <si>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</si>
  <si>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</si>
  <si>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</si>
  <si>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</si>
  <si>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</si>
  <si>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</si>
  <si>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</si>
  <si>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</si>
  <si>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</si>
  <si>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</si>
  <si>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</si>
  <si>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</si>
  <si>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</si>
  <si>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</si>
  <si>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</si>
  <si>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</si>
  <si>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</si>
  <si>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</si>
  <si>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</si>
  <si>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</si>
  <si>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</si>
  <si>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</si>
  <si>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</si>
  <si>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</si>
  <si>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</si>
  <si>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</si>
  <si>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</si>
  <si>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</si>
  <si>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</si>
  <si>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</si>
  <si>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</si>
  <si>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</si>
  <si>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</si>
  <si>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</si>
  <si>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</si>
  <si>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</si>
  <si>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</si>
  <si>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</si>
  <si>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</si>
  <si>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</si>
  <si>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</si>
  <si>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</si>
  <si>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</si>
  <si>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</si>
  <si>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</si>
  <si>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</si>
  <si>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</si>
  <si>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</si>
  <si>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</si>
  <si>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</si>
  <si>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</si>
  <si>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</si>
  <si>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</si>
  <si>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</si>
  <si>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</si>
  <si>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</si>
  <si>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</si>
  <si>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</si>
  <si>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</si>
  <si>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</si>
  <si>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</si>
  <si>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</si>
  <si>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</si>
  <si>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</si>
  <si>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</si>
  <si>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</si>
  <si>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</si>
  <si>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</si>
  <si>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</si>
  <si>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</si>
  <si>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</si>
  <si>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</si>
  <si>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</si>
  <si>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</si>
  <si>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</si>
  <si>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</si>
  <si>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</si>
  <si>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</si>
  <si>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</si>
  <si>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</si>
  <si>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</si>
  <si>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</si>
  <si>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</si>
  <si>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</si>
  <si>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</si>
  <si>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</si>
  <si>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</si>
  <si>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</si>
  <si>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</si>
  <si>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</si>
  <si>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</si>
  <si>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</si>
  <si>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</si>
  <si>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</si>
  <si>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</si>
  <si>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</si>
  <si>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</si>
  <si>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</si>
  <si>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</si>
  <si>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</si>
  <si>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</si>
  <si>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</si>
  <si>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</si>
  <si>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</si>
  <si>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</si>
  <si>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</si>
  <si>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</si>
  <si>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</si>
  <si>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</si>
  <si>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</si>
  <si>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</si>
  <si>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</si>
  <si>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</si>
  <si>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</si>
  <si>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</si>
  <si>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</si>
  <si>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</si>
  <si>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</si>
  <si>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</si>
  <si>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</si>
  <si>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</si>
  <si>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</si>
  <si>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</si>
  <si>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</si>
  <si>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</si>
  <si>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</si>
  <si>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</si>
  <si>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</si>
  <si>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</si>
  <si>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</si>
  <si>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</si>
  <si>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</si>
  <si>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</si>
  <si>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</si>
  <si>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</si>
  <si>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</si>
  <si>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</si>
  <si>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</si>
  <si>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</si>
  <si>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</si>
  <si>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</si>
  <si>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</si>
  <si>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</si>
  <si>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</si>
  <si>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</si>
  <si>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</si>
  <si>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</si>
  <si>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</si>
  <si>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</si>
  <si>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</si>
  <si>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</si>
  <si>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</si>
  <si>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</si>
  <si>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</si>
  <si>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</si>
  <si>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</si>
  <si>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</si>
  <si>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</si>
  <si>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</si>
  <si>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</si>
  <si>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</si>
  <si>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</si>
  <si>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отчета: неконсолидиран-</t>
  </si>
  <si>
    <t xml:space="preserve">30.06.2013. </t>
  </si>
  <si>
    <t>20.7.2013г.</t>
  </si>
  <si>
    <t xml:space="preserve">Дата  на съставяне: 20.7.2013г.                                                                                                                                </t>
  </si>
  <si>
    <t xml:space="preserve">Дата на съставяне: 20.7.2013г.                                  </t>
  </si>
  <si>
    <t xml:space="preserve">Дата на съставяне: 20.7.2013г.                         </t>
  </si>
  <si>
    <t>Дата на съставяне: 20.7.2013г.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</si>
</sst>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0">
      <selection activeCell="C61" sqref="C6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175130852</v>
      </c>
    </row>
    <row r="4" spans="1:8" ht="15">
      <c r="A4" s="579" t="s">
        <v>864</v>
      </c>
      <c r="B4" s="576"/>
      <c r="C4" s="576"/>
      <c r="D4" s="576"/>
      <c r="E4" s="504" t="s">
        <v>158</v>
      </c>
      <c r="F4" s="581" t="s">
        <v>3</v>
      </c>
      <c r="G4" s="582"/>
      <c r="H4" s="461" t="s">
        <v>158</v>
      </c>
    </row>
    <row r="5" spans="1:8" ht="15">
      <c r="A5" s="579" t="s">
        <v>4</v>
      </c>
      <c r="B5" s="580"/>
      <c r="C5" s="580"/>
      <c r="D5" s="580"/>
      <c r="E5" s="505" t="s">
        <v>865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60772</v>
      </c>
      <c r="D11" s="151">
        <v>60573</v>
      </c>
      <c r="E11" s="237" t="s">
        <v>21</v>
      </c>
      <c r="F11" s="242" t="s">
        <v>22</v>
      </c>
      <c r="G11" s="152">
        <v>44601</v>
      </c>
      <c r="H11" s="152">
        <v>44601</v>
      </c>
    </row>
    <row r="12" spans="1:8" ht="15">
      <c r="A12" s="235" t="s">
        <v>23</v>
      </c>
      <c r="B12" s="241" t="s">
        <v>24</v>
      </c>
      <c r="C12" s="151">
        <v>259</v>
      </c>
      <c r="D12" s="151">
        <v>262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>
        <v>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433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87490</v>
      </c>
      <c r="D17" s="151">
        <v>78143</v>
      </c>
      <c r="E17" s="243" t="s">
        <v>45</v>
      </c>
      <c r="F17" s="245" t="s">
        <v>46</v>
      </c>
      <c r="G17" s="154">
        <f>G11+G14+G15+G16</f>
        <v>44601</v>
      </c>
      <c r="H17" s="154">
        <f>H11+H14+H15+H16</f>
        <v>44601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148954</v>
      </c>
      <c r="D19" s="155">
        <f>SUM(D11:D18)</f>
        <v>138982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5607</v>
      </c>
      <c r="H20" s="158">
        <v>5607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5</v>
      </c>
      <c r="D23" s="151">
        <v>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3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11618</v>
      </c>
      <c r="H25" s="154">
        <f>H19+H20+H21</f>
        <v>11618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</v>
      </c>
      <c r="D27" s="155">
        <f>SUM(D23:D26)</f>
        <v>8</v>
      </c>
      <c r="E27" s="253" t="s">
        <v>82</v>
      </c>
      <c r="F27" s="242" t="s">
        <v>83</v>
      </c>
      <c r="G27" s="154">
        <f>SUM(G28:G30)</f>
        <v>-20573</v>
      </c>
      <c r="H27" s="154">
        <f>SUM(H28:H30)</f>
        <v>-32379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11806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-32379</v>
      </c>
      <c r="H29" s="316">
        <v>-32379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11806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-1292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-21865</v>
      </c>
      <c r="H33" s="154">
        <f>H27+H31+H32</f>
        <v>-20573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34354</v>
      </c>
      <c r="H36" s="154">
        <f>H25+H17+H33</f>
        <v>35646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14442</v>
      </c>
      <c r="H44" s="152">
        <v>5688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29337</v>
      </c>
      <c r="H47" s="152">
        <v>29337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43779</v>
      </c>
      <c r="H49" s="154">
        <f>SUM(H43:H48)</f>
        <v>35025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148960</v>
      </c>
      <c r="D55" s="155">
        <f>D19+D20+D21+D27+D32+D45+D51+D53+D54</f>
        <v>138990</v>
      </c>
      <c r="E55" s="237" t="s">
        <v>171</v>
      </c>
      <c r="F55" s="261" t="s">
        <v>172</v>
      </c>
      <c r="G55" s="154">
        <f>G49+G51+G52+G53+G54</f>
        <v>43779</v>
      </c>
      <c r="H55" s="154">
        <f>H49+H51+H52+H53+H54</f>
        <v>35025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435</v>
      </c>
      <c r="D58" s="151">
        <v>889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50</v>
      </c>
      <c r="D60" s="151"/>
      <c r="E60" s="237" t="s">
        <v>184</v>
      </c>
      <c r="F60" s="242" t="s">
        <v>185</v>
      </c>
      <c r="G60" s="152">
        <v>724</v>
      </c>
      <c r="H60" s="152">
        <v>1981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75934</v>
      </c>
      <c r="H61" s="154">
        <f>SUM(H62:H68)</f>
        <v>73332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485</v>
      </c>
      <c r="D64" s="155">
        <f>SUM(D58:D63)</f>
        <v>889</v>
      </c>
      <c r="E64" s="237" t="s">
        <v>199</v>
      </c>
      <c r="F64" s="242" t="s">
        <v>200</v>
      </c>
      <c r="G64" s="152">
        <v>3391</v>
      </c>
      <c r="H64" s="152">
        <v>2367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72441</v>
      </c>
      <c r="H65" s="152">
        <v>70959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17</v>
      </c>
      <c r="D68" s="151">
        <v>22</v>
      </c>
      <c r="E68" s="237" t="s">
        <v>212</v>
      </c>
      <c r="F68" s="242" t="s">
        <v>213</v>
      </c>
      <c r="G68" s="152">
        <v>102</v>
      </c>
      <c r="H68" s="152">
        <v>6</v>
      </c>
    </row>
    <row r="69" spans="1:8" ht="15">
      <c r="A69" s="235" t="s">
        <v>214</v>
      </c>
      <c r="B69" s="241" t="s">
        <v>215</v>
      </c>
      <c r="C69" s="151">
        <v>4389</v>
      </c>
      <c r="D69" s="151">
        <v>4582</v>
      </c>
      <c r="E69" s="251" t="s">
        <v>77</v>
      </c>
      <c r="F69" s="242" t="s">
        <v>216</v>
      </c>
      <c r="G69" s="152">
        <v>322</v>
      </c>
      <c r="H69" s="152">
        <v>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76980</v>
      </c>
      <c r="H71" s="161">
        <f>H59+H60+H61+H69+H70</f>
        <v>75317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993</v>
      </c>
      <c r="D72" s="151">
        <v>712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112</v>
      </c>
      <c r="D74" s="151">
        <v>156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5511</v>
      </c>
      <c r="D75" s="155">
        <f>SUM(D67:D74)</f>
        <v>5472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76980</v>
      </c>
      <c r="H79" s="162">
        <f>H71+H74+H75+H76</f>
        <v>75317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20</v>
      </c>
      <c r="D87" s="151">
        <v>19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137</v>
      </c>
      <c r="D88" s="151">
        <v>618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157</v>
      </c>
      <c r="D91" s="155">
        <f>SUM(D87:D90)</f>
        <v>637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6153</v>
      </c>
      <c r="D93" s="155">
        <f>D64+D75+D84+D91+D92</f>
        <v>6998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155113</v>
      </c>
      <c r="D94" s="164">
        <f>D93+D55</f>
        <v>145988</v>
      </c>
      <c r="E94" s="449" t="s">
        <v>269</v>
      </c>
      <c r="F94" s="289" t="s">
        <v>270</v>
      </c>
      <c r="G94" s="165">
        <f>G36+G39+G55+G79</f>
        <v>155113</v>
      </c>
      <c r="H94" s="165">
        <f>H36+H39+H55+H79</f>
        <v>145988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/>
      <c r="B98" s="432"/>
      <c r="C98" s="583" t="s">
        <v>272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75"/>
      <c r="E100" s="57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A11" sqref="A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"ХЕЛТ ЕНД УЕЛНЕС" АДСИЦ</v>
      </c>
      <c r="C2" s="584"/>
      <c r="D2" s="584"/>
      <c r="E2" s="584"/>
      <c r="F2" s="586" t="s">
        <v>2</v>
      </c>
      <c r="G2" s="586"/>
      <c r="H2" s="526">
        <f>'справка №1-БАЛАНС'!H3</f>
        <v>175130852</v>
      </c>
    </row>
    <row r="3" spans="1:8" ht="15">
      <c r="A3" s="467" t="s">
        <v>274</v>
      </c>
      <c r="B3" s="584" t="str">
        <f>'справка №1-БАЛАНС'!E4</f>
        <v> </v>
      </c>
      <c r="C3" s="584"/>
      <c r="D3" s="584"/>
      <c r="E3" s="584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5" t="str">
        <f>'справка №1-БАЛАНС'!E5</f>
        <v>30.06.2013. 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73</v>
      </c>
      <c r="D9" s="46">
        <v>38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683</v>
      </c>
      <c r="D10" s="46">
        <v>661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12</v>
      </c>
      <c r="D11" s="46">
        <v>9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30</v>
      </c>
      <c r="D12" s="46">
        <v>41</v>
      </c>
      <c r="E12" s="300" t="s">
        <v>77</v>
      </c>
      <c r="F12" s="549" t="s">
        <v>296</v>
      </c>
      <c r="G12" s="550">
        <v>5</v>
      </c>
      <c r="H12" s="550">
        <v>17434</v>
      </c>
    </row>
    <row r="13" spans="1:18" ht="12">
      <c r="A13" s="298" t="s">
        <v>297</v>
      </c>
      <c r="B13" s="299" t="s">
        <v>298</v>
      </c>
      <c r="C13" s="46">
        <v>4</v>
      </c>
      <c r="D13" s="46">
        <v>5</v>
      </c>
      <c r="E13" s="301" t="s">
        <v>50</v>
      </c>
      <c r="F13" s="551" t="s">
        <v>299</v>
      </c>
      <c r="G13" s="548">
        <f>SUM(G9:G12)</f>
        <v>5</v>
      </c>
      <c r="H13" s="548">
        <f>SUM(H9:H12)</f>
        <v>17434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7969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529</v>
      </c>
      <c r="D16" s="47">
        <v>213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1331</v>
      </c>
      <c r="D19" s="49">
        <f>SUM(D9:D15)+D16</f>
        <v>8936</v>
      </c>
      <c r="E19" s="304" t="s">
        <v>316</v>
      </c>
      <c r="F19" s="552" t="s">
        <v>317</v>
      </c>
      <c r="G19" s="550">
        <v>135</v>
      </c>
      <c r="H19" s="550">
        <v>143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20</v>
      </c>
      <c r="D22" s="46">
        <v>69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2</v>
      </c>
      <c r="E24" s="301" t="s">
        <v>102</v>
      </c>
      <c r="F24" s="554" t="s">
        <v>333</v>
      </c>
      <c r="G24" s="548">
        <f>SUM(G19:G23)</f>
        <v>135</v>
      </c>
      <c r="H24" s="548">
        <f>SUM(H19:H23)</f>
        <v>143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81</v>
      </c>
      <c r="D25" s="46">
        <v>147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101</v>
      </c>
      <c r="D26" s="49">
        <f>SUM(D22:D25)</f>
        <v>218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1432</v>
      </c>
      <c r="D28" s="50">
        <f>D26+D19</f>
        <v>9154</v>
      </c>
      <c r="E28" s="127" t="s">
        <v>338</v>
      </c>
      <c r="F28" s="554" t="s">
        <v>339</v>
      </c>
      <c r="G28" s="548">
        <f>G13+G15+G24</f>
        <v>140</v>
      </c>
      <c r="H28" s="548">
        <f>H13+H15+H24</f>
        <v>17577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8423</v>
      </c>
      <c r="E30" s="127" t="s">
        <v>342</v>
      </c>
      <c r="F30" s="554" t="s">
        <v>343</v>
      </c>
      <c r="G30" s="53">
        <f>IF((C28-G28)&gt;0,C28-G28,0)</f>
        <v>1292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1432</v>
      </c>
      <c r="D33" s="49">
        <f>D28+D31+D32</f>
        <v>9154</v>
      </c>
      <c r="E33" s="127" t="s">
        <v>352</v>
      </c>
      <c r="F33" s="554" t="s">
        <v>353</v>
      </c>
      <c r="G33" s="53">
        <f>G32+G31+G28</f>
        <v>140</v>
      </c>
      <c r="H33" s="53">
        <f>H32+H31+H28</f>
        <v>17577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8423</v>
      </c>
      <c r="E34" s="128" t="s">
        <v>356</v>
      </c>
      <c r="F34" s="554" t="s">
        <v>357</v>
      </c>
      <c r="G34" s="548">
        <f>IF((C33-G33)&gt;0,C33-G33,0)</f>
        <v>1292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8423</v>
      </c>
      <c r="E39" s="313" t="s">
        <v>368</v>
      </c>
      <c r="F39" s="558" t="s">
        <v>369</v>
      </c>
      <c r="G39" s="559">
        <f>IF(G34&gt;0,IF(C35+G34&lt;0,0,C35+G34),IF(C34-C35&lt;0,C35-C34,0))</f>
        <v>1292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8423</v>
      </c>
      <c r="E41" s="127" t="s">
        <v>375</v>
      </c>
      <c r="F41" s="571" t="s">
        <v>376</v>
      </c>
      <c r="G41" s="52">
        <f>IF(C39=0,IF(G39-G40&gt;0,G39-G40+C40,0),IF(C39-C40&lt;0,C40-C39+G40,0))</f>
        <v>1292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1432</v>
      </c>
      <c r="D42" s="53">
        <f>D33+D35+D39</f>
        <v>17577</v>
      </c>
      <c r="E42" s="128" t="s">
        <v>379</v>
      </c>
      <c r="F42" s="129" t="s">
        <v>380</v>
      </c>
      <c r="G42" s="53">
        <f>G39+G33</f>
        <v>1432</v>
      </c>
      <c r="H42" s="53">
        <f>H39+H33</f>
        <v>17577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866</v>
      </c>
      <c r="C48" s="427" t="s">
        <v>381</v>
      </c>
      <c r="D48" s="577"/>
      <c r="E48" s="577"/>
      <c r="F48" s="577"/>
      <c r="G48" s="577"/>
      <c r="H48" s="57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8"/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30.06.2013.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</v>
      </c>
      <c r="D10" s="54">
        <v>51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-50</v>
      </c>
      <c r="D11" s="54">
        <v>-130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</v>
      </c>
      <c r="D13" s="54">
        <v>-74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1120</v>
      </c>
      <c r="D14" s="54">
        <v>-233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135</v>
      </c>
      <c r="D16" s="54">
        <v>145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-59</v>
      </c>
      <c r="D17" s="54">
        <v>-128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-8</v>
      </c>
      <c r="D19" s="54">
        <v>-53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1121</v>
      </c>
      <c r="D20" s="55">
        <f>SUM(D10:D19)</f>
        <v>-422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-11226</v>
      </c>
      <c r="D22" s="54">
        <v>-20053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3907</v>
      </c>
      <c r="D23" s="54">
        <v>17639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-7319</v>
      </c>
      <c r="D32" s="55">
        <f>SUM(D22:D31)</f>
        <v>-2414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29734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9846</v>
      </c>
      <c r="D36" s="54">
        <v>23000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-1092</v>
      </c>
      <c r="D37" s="54">
        <v>-43960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-3036</v>
      </c>
      <c r="D39" s="54">
        <v>-5466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5718</v>
      </c>
      <c r="D42" s="55">
        <f>SUM(D34:D41)</f>
        <v>3308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-480</v>
      </c>
      <c r="D43" s="55">
        <f>D42+D32+D20</f>
        <v>472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637</v>
      </c>
      <c r="D44" s="132">
        <v>165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157</v>
      </c>
      <c r="D45" s="55">
        <f>D44+D43</f>
        <v>637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157</v>
      </c>
      <c r="D46" s="56">
        <v>637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1" sqref="I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"ХЕЛТ ЕНД УЕЛНЕС"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30.06.2013. 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44601</v>
      </c>
      <c r="D11" s="58">
        <f>'справка №1-БАЛАНС'!H19</f>
        <v>6011</v>
      </c>
      <c r="E11" s="58">
        <f>'справка №1-БАЛАНС'!H20</f>
        <v>5607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11806</v>
      </c>
      <c r="J11" s="58">
        <f>'справка №1-БАЛАНС'!H29+'справка №1-БАЛАНС'!H32</f>
        <v>-32379</v>
      </c>
      <c r="K11" s="60"/>
      <c r="L11" s="344">
        <f>SUM(C11:K11)</f>
        <v>35646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44601</v>
      </c>
      <c r="D15" s="61">
        <f aca="true" t="shared" si="2" ref="D15:M15">D11+D12</f>
        <v>6011</v>
      </c>
      <c r="E15" s="61">
        <f t="shared" si="2"/>
        <v>5607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11806</v>
      </c>
      <c r="J15" s="61">
        <f t="shared" si="2"/>
        <v>-32379</v>
      </c>
      <c r="K15" s="61">
        <f t="shared" si="2"/>
        <v>0</v>
      </c>
      <c r="L15" s="344">
        <f t="shared" si="1"/>
        <v>35646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-1292</v>
      </c>
      <c r="K16" s="60"/>
      <c r="L16" s="344">
        <f t="shared" si="1"/>
        <v>-1292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44601</v>
      </c>
      <c r="D29" s="59">
        <f aca="true" t="shared" si="6" ref="D29:M29">D17+D20+D21+D24+D28+D27+D15+D16</f>
        <v>6011</v>
      </c>
      <c r="E29" s="59">
        <f t="shared" si="6"/>
        <v>5607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11806</v>
      </c>
      <c r="J29" s="59">
        <f t="shared" si="6"/>
        <v>-33671</v>
      </c>
      <c r="K29" s="59">
        <f t="shared" si="6"/>
        <v>0</v>
      </c>
      <c r="L29" s="344">
        <f t="shared" si="1"/>
        <v>34354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44601</v>
      </c>
      <c r="D32" s="59">
        <f t="shared" si="7"/>
        <v>6011</v>
      </c>
      <c r="E32" s="59">
        <f t="shared" si="7"/>
        <v>5607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11806</v>
      </c>
      <c r="J32" s="59">
        <f t="shared" si="7"/>
        <v>-33671</v>
      </c>
      <c r="K32" s="59">
        <f t="shared" si="7"/>
        <v>0</v>
      </c>
      <c r="L32" s="344">
        <f t="shared" si="1"/>
        <v>34354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0" t="s">
        <v>521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0">
      <selection activeCell="L23" sqref="L2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"ХЕЛТ ЕНД УЕЛНЕС"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30.06.2013. 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59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6"/>
      <c r="B6" s="607"/>
      <c r="C6" s="59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60573</v>
      </c>
      <c r="E9" s="189">
        <v>199</v>
      </c>
      <c r="F9" s="189"/>
      <c r="G9" s="74">
        <f>D9+E9-F9</f>
        <v>60772</v>
      </c>
      <c r="H9" s="65"/>
      <c r="I9" s="65"/>
      <c r="J9" s="74">
        <f>G9+H9-I9</f>
        <v>60772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60772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279</v>
      </c>
      <c r="E10" s="189"/>
      <c r="F10" s="189"/>
      <c r="G10" s="74">
        <f aca="true" t="shared" si="2" ref="G10:G39">D10+E10-F10</f>
        <v>279</v>
      </c>
      <c r="H10" s="65"/>
      <c r="I10" s="65"/>
      <c r="J10" s="74">
        <f aca="true" t="shared" si="3" ref="J10:J39">G10+H10-I10</f>
        <v>279</v>
      </c>
      <c r="K10" s="65">
        <v>17</v>
      </c>
      <c r="L10" s="65">
        <v>3</v>
      </c>
      <c r="M10" s="65"/>
      <c r="N10" s="74">
        <f aca="true" t="shared" si="4" ref="N10:N39">K10+L10-M10</f>
        <v>20</v>
      </c>
      <c r="O10" s="65"/>
      <c r="P10" s="65"/>
      <c r="Q10" s="74">
        <f t="shared" si="0"/>
        <v>20</v>
      </c>
      <c r="R10" s="74">
        <f t="shared" si="1"/>
        <v>259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10</v>
      </c>
      <c r="E11" s="189"/>
      <c r="F11" s="189"/>
      <c r="G11" s="74">
        <f t="shared" si="2"/>
        <v>10</v>
      </c>
      <c r="H11" s="65"/>
      <c r="I11" s="65"/>
      <c r="J11" s="74">
        <f t="shared" si="3"/>
        <v>10</v>
      </c>
      <c r="K11" s="65">
        <v>8</v>
      </c>
      <c r="L11" s="65">
        <v>2</v>
      </c>
      <c r="M11" s="65"/>
      <c r="N11" s="74">
        <f t="shared" si="4"/>
        <v>10</v>
      </c>
      <c r="O11" s="65"/>
      <c r="P11" s="65"/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19</v>
      </c>
      <c r="L13" s="65"/>
      <c r="M13" s="65"/>
      <c r="N13" s="74">
        <f t="shared" si="4"/>
        <v>19</v>
      </c>
      <c r="O13" s="65"/>
      <c r="P13" s="65"/>
      <c r="Q13" s="74">
        <f t="shared" si="0"/>
        <v>19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</v>
      </c>
      <c r="E14" s="189">
        <v>436</v>
      </c>
      <c r="F14" s="189"/>
      <c r="G14" s="74">
        <f t="shared" si="2"/>
        <v>440</v>
      </c>
      <c r="H14" s="65"/>
      <c r="I14" s="65"/>
      <c r="J14" s="74">
        <f t="shared" si="3"/>
        <v>440</v>
      </c>
      <c r="K14" s="65">
        <v>2</v>
      </c>
      <c r="L14" s="65">
        <v>5</v>
      </c>
      <c r="M14" s="65"/>
      <c r="N14" s="74">
        <f t="shared" si="4"/>
        <v>7</v>
      </c>
      <c r="O14" s="65"/>
      <c r="P14" s="65"/>
      <c r="Q14" s="74">
        <f t="shared" si="0"/>
        <v>7</v>
      </c>
      <c r="R14" s="74">
        <f t="shared" si="1"/>
        <v>433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78143</v>
      </c>
      <c r="E15" s="457">
        <v>9347</v>
      </c>
      <c r="F15" s="457"/>
      <c r="G15" s="74">
        <f t="shared" si="2"/>
        <v>87490</v>
      </c>
      <c r="H15" s="458"/>
      <c r="I15" s="458"/>
      <c r="J15" s="74">
        <f t="shared" si="3"/>
        <v>87490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87490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139028</v>
      </c>
      <c r="E17" s="194">
        <f>SUM(E9:E16)</f>
        <v>9982</v>
      </c>
      <c r="F17" s="194">
        <f>SUM(F9:F16)</f>
        <v>0</v>
      </c>
      <c r="G17" s="74">
        <f t="shared" si="2"/>
        <v>149010</v>
      </c>
      <c r="H17" s="75">
        <f>SUM(H9:H16)</f>
        <v>0</v>
      </c>
      <c r="I17" s="75">
        <f>SUM(I9:I16)</f>
        <v>0</v>
      </c>
      <c r="J17" s="74">
        <f t="shared" si="3"/>
        <v>149010</v>
      </c>
      <c r="K17" s="75">
        <f>SUM(K9:K16)</f>
        <v>46</v>
      </c>
      <c r="L17" s="75">
        <f>SUM(L9:L16)</f>
        <v>10</v>
      </c>
      <c r="M17" s="75">
        <f>SUM(M9:M16)</f>
        <v>0</v>
      </c>
      <c r="N17" s="74">
        <f t="shared" si="4"/>
        <v>56</v>
      </c>
      <c r="O17" s="75">
        <f>SUM(O9:O16)</f>
        <v>0</v>
      </c>
      <c r="P17" s="75">
        <f>SUM(P9:P16)</f>
        <v>0</v>
      </c>
      <c r="Q17" s="74">
        <f t="shared" si="5"/>
        <v>56</v>
      </c>
      <c r="R17" s="74">
        <f t="shared" si="6"/>
        <v>148954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5</v>
      </c>
      <c r="E21" s="189"/>
      <c r="F21" s="189"/>
      <c r="G21" s="74">
        <f t="shared" si="2"/>
        <v>5</v>
      </c>
      <c r="H21" s="65"/>
      <c r="I21" s="65"/>
      <c r="J21" s="74">
        <f t="shared" si="3"/>
        <v>5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2</v>
      </c>
      <c r="L22" s="65">
        <v>2</v>
      </c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</v>
      </c>
      <c r="H25" s="66">
        <f t="shared" si="7"/>
        <v>0</v>
      </c>
      <c r="I25" s="66">
        <f t="shared" si="7"/>
        <v>0</v>
      </c>
      <c r="J25" s="67">
        <f t="shared" si="3"/>
        <v>10</v>
      </c>
      <c r="K25" s="66">
        <f t="shared" si="7"/>
        <v>2</v>
      </c>
      <c r="L25" s="66">
        <f t="shared" si="7"/>
        <v>2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139038</v>
      </c>
      <c r="E40" s="438">
        <f>E17+E18+E19+E25+E38+E39</f>
        <v>9982</v>
      </c>
      <c r="F40" s="438">
        <f aca="true" t="shared" si="13" ref="F40:R40">F17+F18+F19+F25+F38+F39</f>
        <v>0</v>
      </c>
      <c r="G40" s="438">
        <f t="shared" si="13"/>
        <v>149020</v>
      </c>
      <c r="H40" s="438">
        <f t="shared" si="13"/>
        <v>0</v>
      </c>
      <c r="I40" s="438">
        <f t="shared" si="13"/>
        <v>0</v>
      </c>
      <c r="J40" s="438">
        <f t="shared" si="13"/>
        <v>149020</v>
      </c>
      <c r="K40" s="438">
        <f t="shared" si="13"/>
        <v>48</v>
      </c>
      <c r="L40" s="438">
        <f t="shared" si="13"/>
        <v>12</v>
      </c>
      <c r="M40" s="438">
        <f t="shared" si="13"/>
        <v>0</v>
      </c>
      <c r="N40" s="438">
        <f t="shared" si="13"/>
        <v>60</v>
      </c>
      <c r="O40" s="438">
        <f t="shared" si="13"/>
        <v>0</v>
      </c>
      <c r="P40" s="438">
        <f t="shared" si="13"/>
        <v>0</v>
      </c>
      <c r="Q40" s="438">
        <f t="shared" si="13"/>
        <v>60</v>
      </c>
      <c r="R40" s="438">
        <f t="shared" si="13"/>
        <v>148960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8"/>
      <c r="L44" s="598"/>
      <c r="M44" s="598"/>
      <c r="N44" s="598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4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"ХЕЛТ ЕНД УЕЛНЕС" АДСИЦ</v>
      </c>
      <c r="C3" s="619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30.06.2013. </v>
      </c>
      <c r="C4" s="61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</v>
      </c>
      <c r="D28" s="108">
        <v>17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4389</v>
      </c>
      <c r="D29" s="108">
        <v>4389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993</v>
      </c>
      <c r="D33" s="105">
        <f>SUM(D34:D37)</f>
        <v>993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993</v>
      </c>
      <c r="D35" s="108">
        <v>993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112</v>
      </c>
      <c r="D38" s="105">
        <f>SUM(D39:D42)</f>
        <v>112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112</v>
      </c>
      <c r="D42" s="108">
        <v>112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5511</v>
      </c>
      <c r="D43" s="104">
        <f>D24+D28+D29+D31+D30+D32+D33+D38</f>
        <v>5511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5511</v>
      </c>
      <c r="D44" s="103">
        <f>D43+D21+D19+D9</f>
        <v>5511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14442</v>
      </c>
      <c r="D56" s="103">
        <f>D57+D59</f>
        <v>0</v>
      </c>
      <c r="E56" s="119">
        <f t="shared" si="1"/>
        <v>14442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14442</v>
      </c>
      <c r="D57" s="108"/>
      <c r="E57" s="119">
        <f t="shared" si="1"/>
        <v>14442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29337</v>
      </c>
      <c r="D63" s="108"/>
      <c r="E63" s="119">
        <f t="shared" si="1"/>
        <v>29337</v>
      </c>
      <c r="F63" s="110">
        <v>31397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43779</v>
      </c>
      <c r="D66" s="103">
        <f>D52+D56+D61+D62+D63+D64</f>
        <v>0</v>
      </c>
      <c r="E66" s="119">
        <f t="shared" si="1"/>
        <v>43779</v>
      </c>
      <c r="F66" s="103">
        <f>F52+F56+F61+F62+F63+F64</f>
        <v>31397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724</v>
      </c>
      <c r="D80" s="103">
        <f>SUM(D81:D84)</f>
        <v>724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724</v>
      </c>
      <c r="D82" s="108">
        <v>724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75934</v>
      </c>
      <c r="D85" s="104">
        <f>SUM(D86:D90)+D94</f>
        <v>75934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3391</v>
      </c>
      <c r="D87" s="108">
        <v>3391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72441</v>
      </c>
      <c r="D88" s="108">
        <v>72441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102</v>
      </c>
      <c r="D90" s="103">
        <f>SUM(D91:D93)</f>
        <v>102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102</v>
      </c>
      <c r="D93" s="108">
        <v>102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322</v>
      </c>
      <c r="D95" s="108">
        <v>322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76980</v>
      </c>
      <c r="D96" s="104">
        <f>D85+D80+D75+D71+D95</f>
        <v>76980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120759</v>
      </c>
      <c r="D97" s="104">
        <f>D96+D68+D66</f>
        <v>76980</v>
      </c>
      <c r="E97" s="104">
        <f>E96+E68+E66</f>
        <v>43779</v>
      </c>
      <c r="F97" s="104">
        <f>F96+F68+F66</f>
        <v>31397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870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"ХЕЛТ ЕНД УЕЛНЕС"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175130852</v>
      </c>
    </row>
    <row r="5" spans="1:9" ht="15">
      <c r="A5" s="501" t="s">
        <v>4</v>
      </c>
      <c r="B5" s="621" t="str">
        <f>'справка №1-БАЛАНС'!E5</f>
        <v>30.06.2013. 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"ХЕЛТ ЕНД УЕЛНЕС" АДСИЦ</v>
      </c>
      <c r="C5" s="627"/>
      <c r="D5" s="627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28" t="str">
        <f>'справка №1-БАЛАНС'!E5</f>
        <v>30.06.2013. </v>
      </c>
      <c r="C6" s="62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Nina</cp:lastModifiedBy>
  <cp:lastPrinted>2013-07-25T06:39:59Z</cp:lastPrinted>
  <dcterms:created xsi:type="dcterms:W3CDTF">2000-06-29T12:02:40Z</dcterms:created>
  <dcterms:modified xsi:type="dcterms:W3CDTF">2013-07-25T06:40:59Z</dcterms:modified>
  <cp:category/>
  <cp:version/>
  <cp:contentType/>
  <cp:contentStatus/>
</cp:coreProperties>
</file>