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<sst xmlns="http://schemas.openxmlformats.org/spreadsheetml/2006/main" count="4191" uniqueCount="980">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</sst>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35" sqref="A3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43195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43195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-0.060433147451692384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-0.02357881954107319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-0.15080906148867315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-0.016580384622226968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0.9222026947861746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2.9687558117909614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2.6756555700204574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2.3920401710991257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0.8863678631206993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0.5444467979947751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0.2743591112059917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0.019910736424497893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0.1563488248538973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0.1099428937396595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0.0011890606420927466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0.10487866853004701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3.7431859479103573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3648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18023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2075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101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716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364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24927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1813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12407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11561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846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1061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1061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13498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40248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420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813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281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62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1576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826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506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193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1525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6468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2718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3750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1628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8096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203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4485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4766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15963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56211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-250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20716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13159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13159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-932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12227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39527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10504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5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772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803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587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4136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2728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744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357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88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219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654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5377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5377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56211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2169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2984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1604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6015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1055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2154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99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364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16444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47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289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312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648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17092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22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17070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-20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-27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17050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1505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5231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7647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1039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15422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24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137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159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296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15742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1350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15742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1328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1308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376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932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17050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18012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-7705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-7299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-291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-1368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1349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-567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-434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-65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148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75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990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3786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4776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4698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-269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-269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19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19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-250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-250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12296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12296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48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48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13537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13537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-435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-435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57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13159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13159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-387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-387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-932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387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387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-932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-932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40383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40383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-932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19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19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57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39527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39527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10861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10861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-357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10504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10504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3648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22691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10799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1040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4509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3735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46422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3160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38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95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12387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11541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846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1039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1039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13456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63133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2678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245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18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238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3179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39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5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5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3223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11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19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18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3371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3419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3419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3648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25358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11025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1058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4729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364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46182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3199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43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100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12387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11541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846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1039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1039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13456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62937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20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20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21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21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41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41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3648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25358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11025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1058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4729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364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46182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3199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43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100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12407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11561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846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1060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1060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13497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62978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6678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8459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911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3754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19802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1284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32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89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21175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664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510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46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277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1497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102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1600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7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19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18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44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45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7335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8950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957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4013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21255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1386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33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90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22730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7335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8950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957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4013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21255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1386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33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90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22730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3648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18023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2075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101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716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364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24927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1813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10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10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12407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11561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846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1061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1061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13498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40248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826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826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506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193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193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1525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1525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826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826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506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193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193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1525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1525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31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26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31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772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2728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392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2336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587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587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1408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744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357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219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219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88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654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5377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6180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2728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392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2336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587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587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1408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744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357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219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219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88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654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5377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5377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31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26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31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772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803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7474516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7974516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12387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1040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13457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2558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424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6327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20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21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41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160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160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19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19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12407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1061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13498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2718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405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6468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5">
      <selection activeCell="C46" sqref="C4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3648</v>
      </c>
      <c r="D12" s="188">
        <v>3648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18023</v>
      </c>
      <c r="D13" s="188">
        <v>16013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2075</v>
      </c>
      <c r="D14" s="188">
        <v>2340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101</v>
      </c>
      <c r="D16" s="188">
        <v>129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716</v>
      </c>
      <c r="D17" s="188">
        <v>755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364</v>
      </c>
      <c r="D18" s="188">
        <v>3735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24927</v>
      </c>
      <c r="D20" s="567">
        <f>SUM(D12:D19)</f>
        <v>26620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1813</v>
      </c>
      <c r="D21" s="464">
        <v>1876</v>
      </c>
      <c r="E21" s="84" t="s">
        <v>58</v>
      </c>
      <c r="F21" s="87" t="s">
        <v>59</v>
      </c>
      <c r="G21" s="188">
        <v>-250</v>
      </c>
      <c r="H21" s="188">
        <v>-269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13511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8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10</v>
      </c>
      <c r="D25" s="187">
        <v>6</v>
      </c>
      <c r="E25" s="84" t="s">
        <v>73</v>
      </c>
      <c r="F25" s="87" t="s">
        <v>74</v>
      </c>
      <c r="G25" s="188">
        <v>12344</v>
      </c>
      <c r="H25" s="188">
        <v>12296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20716</v>
      </c>
      <c r="H26" s="567">
        <f>H20+H21+H22</f>
        <v>20649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13159</v>
      </c>
      <c r="H28" s="565">
        <f>SUM(H29:H31)</f>
        <v>13537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13159</v>
      </c>
      <c r="H29" s="187">
        <v>13537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-932</v>
      </c>
      <c r="H33" s="187">
        <v>-387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12227</v>
      </c>
      <c r="H34" s="567">
        <f>H28+H32+H33</f>
        <v>13150</v>
      </c>
    </row>
    <row r="35" spans="1:8" ht="15.75">
      <c r="A35" s="84" t="s">
        <v>106</v>
      </c>
      <c r="B35" s="88" t="s">
        <v>107</v>
      </c>
      <c r="C35" s="564">
        <f>SUM(C36:C39)</f>
        <v>12407</v>
      </c>
      <c r="D35" s="565">
        <f>SUM(D36:D39)</f>
        <v>12387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39527</v>
      </c>
      <c r="H37" s="569">
        <f>H26+H18+H34</f>
        <v>40383</v>
      </c>
    </row>
    <row r="38" spans="1:13" ht="15.75">
      <c r="A38" s="84" t="s">
        <v>113</v>
      </c>
      <c r="B38" s="86" t="s">
        <v>114</v>
      </c>
      <c r="C38" s="188">
        <v>11561</v>
      </c>
      <c r="D38" s="187">
        <v>11541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846</v>
      </c>
      <c r="D39" s="187">
        <v>846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1061</v>
      </c>
      <c r="D40" s="565">
        <f>D41+D42+D44</f>
        <v>1039</v>
      </c>
      <c r="E40" s="206" t="s">
        <v>119</v>
      </c>
      <c r="F40" s="203" t="s">
        <v>120</v>
      </c>
      <c r="G40" s="551">
        <v>10504</v>
      </c>
      <c r="H40" s="552">
        <v>10861</v>
      </c>
      <c r="M40" s="92"/>
    </row>
    <row r="41" spans="1:8" ht="16.5" thickBot="1">
      <c r="A41" s="84" t="s">
        <v>121</v>
      </c>
      <c r="B41" s="86" t="s">
        <v>122</v>
      </c>
      <c r="C41" s="188">
        <v>1061</v>
      </c>
      <c r="D41" s="187">
        <v>1039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13498</v>
      </c>
      <c r="D46" s="567">
        <f>D35+D40+D45</f>
        <v>13456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26</v>
      </c>
      <c r="H49" s="187">
        <v>42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</v>
      </c>
      <c r="H50" s="565">
        <f>SUM(H44:H49)</f>
        <v>42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5</v>
      </c>
      <c r="H53" s="187">
        <v>6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772</v>
      </c>
      <c r="H54" s="187">
        <v>793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40248</v>
      </c>
      <c r="D56" s="571">
        <f>D20+D21+D22+D28+D33+D46+D52+D54+D55</f>
        <v>41958</v>
      </c>
      <c r="E56" s="94" t="s">
        <v>825</v>
      </c>
      <c r="F56" s="93" t="s">
        <v>172</v>
      </c>
      <c r="G56" s="568">
        <f>G50+G52+G53+G54+G55</f>
        <v>803</v>
      </c>
      <c r="H56" s="569">
        <f>H50+H52+H53+H54+H55</f>
        <v>841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420</v>
      </c>
      <c r="D59" s="188">
        <v>459</v>
      </c>
      <c r="E59" s="192" t="s">
        <v>180</v>
      </c>
      <c r="F59" s="473" t="s">
        <v>181</v>
      </c>
      <c r="G59" s="188">
        <v>587</v>
      </c>
      <c r="H59" s="187">
        <v>587</v>
      </c>
    </row>
    <row r="60" spans="1:13" ht="15.75">
      <c r="A60" s="84" t="s">
        <v>178</v>
      </c>
      <c r="B60" s="86" t="s">
        <v>179</v>
      </c>
      <c r="C60" s="188">
        <v>813</v>
      </c>
      <c r="D60" s="188">
        <v>909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281</v>
      </c>
      <c r="D61" s="188">
        <v>305</v>
      </c>
      <c r="E61" s="191" t="s">
        <v>188</v>
      </c>
      <c r="F61" s="87" t="s">
        <v>189</v>
      </c>
      <c r="G61" s="564">
        <f>SUM(G62:G68)</f>
        <v>4136</v>
      </c>
      <c r="H61" s="565">
        <f>SUM(H62:H68)</f>
        <v>3840</v>
      </c>
    </row>
    <row r="62" spans="1:13" ht="15.75">
      <c r="A62" s="84" t="s">
        <v>186</v>
      </c>
      <c r="B62" s="88" t="s">
        <v>187</v>
      </c>
      <c r="C62" s="188">
        <v>62</v>
      </c>
      <c r="D62" s="188">
        <v>114</v>
      </c>
      <c r="E62" s="191" t="s">
        <v>192</v>
      </c>
      <c r="F62" s="87" t="s">
        <v>193</v>
      </c>
      <c r="G62" s="188">
        <v>2728</v>
      </c>
      <c r="H62" s="187">
        <v>2465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744</v>
      </c>
      <c r="H64" s="187">
        <v>783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1576</v>
      </c>
      <c r="D65" s="567">
        <f>SUM(D59:D64)</f>
        <v>1787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357</v>
      </c>
      <c r="H66" s="187">
        <v>322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88</v>
      </c>
      <c r="H67" s="187">
        <v>71</v>
      </c>
    </row>
    <row r="68" spans="1:8" ht="15.75">
      <c r="A68" s="84" t="s">
        <v>206</v>
      </c>
      <c r="B68" s="86" t="s">
        <v>207</v>
      </c>
      <c r="C68" s="188">
        <v>826</v>
      </c>
      <c r="D68" s="188">
        <v>788</v>
      </c>
      <c r="E68" s="84" t="s">
        <v>212</v>
      </c>
      <c r="F68" s="87" t="s">
        <v>213</v>
      </c>
      <c r="G68" s="188">
        <v>219</v>
      </c>
      <c r="H68" s="187">
        <v>199</v>
      </c>
    </row>
    <row r="69" spans="1:8" ht="15.75">
      <c r="A69" s="84" t="s">
        <v>210</v>
      </c>
      <c r="B69" s="86" t="s">
        <v>211</v>
      </c>
      <c r="C69" s="188">
        <v>506</v>
      </c>
      <c r="D69" s="188">
        <v>534</v>
      </c>
      <c r="E69" s="192" t="s">
        <v>79</v>
      </c>
      <c r="F69" s="87" t="s">
        <v>216</v>
      </c>
      <c r="G69" s="188">
        <v>654</v>
      </c>
      <c r="H69" s="187">
        <v>667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5377</v>
      </c>
      <c r="H71" s="567">
        <f>H59+H60+H61+H69+H70</f>
        <v>5094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193</v>
      </c>
      <c r="D75" s="188">
        <v>245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1525</v>
      </c>
      <c r="D76" s="567">
        <f>SUM(D68:D75)</f>
        <v>1567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6468</v>
      </c>
      <c r="D79" s="565">
        <f>SUM(D80:D82)</f>
        <v>6327</v>
      </c>
      <c r="E79" s="196" t="s">
        <v>824</v>
      </c>
      <c r="F79" s="93" t="s">
        <v>241</v>
      </c>
      <c r="G79" s="568">
        <f>G71+G73+G75+G77</f>
        <v>5377</v>
      </c>
      <c r="H79" s="569">
        <f>H71+H73+H75+H77</f>
        <v>5094</v>
      </c>
    </row>
    <row r="80" spans="1:8" ht="15.75">
      <c r="A80" s="84" t="s">
        <v>239</v>
      </c>
      <c r="B80" s="86" t="s">
        <v>240</v>
      </c>
      <c r="C80" s="188">
        <v>2718</v>
      </c>
      <c r="D80" s="187">
        <v>2558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3750</v>
      </c>
      <c r="D82" s="187">
        <v>3769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1628</v>
      </c>
      <c r="D84" s="187">
        <v>1754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8096</v>
      </c>
      <c r="D85" s="567">
        <f>D84+D83+D79</f>
        <v>8081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203</v>
      </c>
      <c r="D88" s="187">
        <v>191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4485</v>
      </c>
      <c r="D89" s="187">
        <v>3517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7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4766</v>
      </c>
      <c r="D92" s="567">
        <f>SUM(D88:D91)</f>
        <v>3786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15963</v>
      </c>
      <c r="D94" s="571">
        <f>D65+D76+D85+D92+D93</f>
        <v>15221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56211</v>
      </c>
      <c r="D95" s="573">
        <f>D94+D56</f>
        <v>57179</v>
      </c>
      <c r="E95" s="220" t="s">
        <v>916</v>
      </c>
      <c r="F95" s="476" t="s">
        <v>268</v>
      </c>
      <c r="G95" s="572">
        <f>G37+G40+G56+G79</f>
        <v>56211</v>
      </c>
      <c r="H95" s="573">
        <f>H37+H40+H56+H79</f>
        <v>57179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43195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6">
      <selection activeCell="H45" sqref="H4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2169</v>
      </c>
      <c r="D12" s="307">
        <v>2179</v>
      </c>
      <c r="E12" s="185" t="s">
        <v>277</v>
      </c>
      <c r="F12" s="231" t="s">
        <v>278</v>
      </c>
      <c r="G12" s="307">
        <v>1505</v>
      </c>
      <c r="H12" s="307">
        <v>1437</v>
      </c>
    </row>
    <row r="13" spans="1:8" ht="15.75">
      <c r="A13" s="185" t="s">
        <v>279</v>
      </c>
      <c r="B13" s="181" t="s">
        <v>280</v>
      </c>
      <c r="C13" s="307">
        <v>2984</v>
      </c>
      <c r="D13" s="307">
        <v>2200</v>
      </c>
      <c r="E13" s="185" t="s">
        <v>281</v>
      </c>
      <c r="F13" s="231" t="s">
        <v>282</v>
      </c>
      <c r="G13" s="307">
        <v>5231</v>
      </c>
      <c r="H13" s="307">
        <v>4479</v>
      </c>
    </row>
    <row r="14" spans="1:8" ht="15.75">
      <c r="A14" s="185" t="s">
        <v>283</v>
      </c>
      <c r="B14" s="181" t="s">
        <v>284</v>
      </c>
      <c r="C14" s="307">
        <v>1604</v>
      </c>
      <c r="D14" s="307">
        <v>1598</v>
      </c>
      <c r="E14" s="236" t="s">
        <v>285</v>
      </c>
      <c r="F14" s="231" t="s">
        <v>286</v>
      </c>
      <c r="G14" s="307">
        <v>7647</v>
      </c>
      <c r="H14" s="307">
        <v>6976</v>
      </c>
    </row>
    <row r="15" spans="1:8" ht="15.75">
      <c r="A15" s="185" t="s">
        <v>287</v>
      </c>
      <c r="B15" s="181" t="s">
        <v>288</v>
      </c>
      <c r="C15" s="307">
        <v>6015</v>
      </c>
      <c r="D15" s="307">
        <v>5544</v>
      </c>
      <c r="E15" s="236" t="s">
        <v>79</v>
      </c>
      <c r="F15" s="231" t="s">
        <v>289</v>
      </c>
      <c r="G15" s="307">
        <v>1039</v>
      </c>
      <c r="H15" s="307">
        <v>792</v>
      </c>
    </row>
    <row r="16" spans="1:8" ht="15.75">
      <c r="A16" s="185" t="s">
        <v>290</v>
      </c>
      <c r="B16" s="181" t="s">
        <v>291</v>
      </c>
      <c r="C16" s="307">
        <v>1055</v>
      </c>
      <c r="D16" s="307">
        <v>936</v>
      </c>
      <c r="E16" s="227" t="s">
        <v>52</v>
      </c>
      <c r="F16" s="255" t="s">
        <v>292</v>
      </c>
      <c r="G16" s="597">
        <f>SUM(G12:G15)</f>
        <v>15422</v>
      </c>
      <c r="H16" s="598">
        <f>SUM(H12:H15)</f>
        <v>13684</v>
      </c>
    </row>
    <row r="17" spans="1:8" ht="31.5">
      <c r="A17" s="185" t="s">
        <v>293</v>
      </c>
      <c r="B17" s="181" t="s">
        <v>294</v>
      </c>
      <c r="C17" s="307">
        <v>2154</v>
      </c>
      <c r="D17" s="307">
        <v>1824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99</v>
      </c>
      <c r="D18" s="307">
        <v>-298</v>
      </c>
      <c r="E18" s="225" t="s">
        <v>297</v>
      </c>
      <c r="F18" s="229" t="s">
        <v>298</v>
      </c>
      <c r="G18" s="608">
        <v>24</v>
      </c>
      <c r="H18" s="609">
        <v>106</v>
      </c>
    </row>
    <row r="19" spans="1:8" ht="15.75">
      <c r="A19" s="185" t="s">
        <v>299</v>
      </c>
      <c r="B19" s="181" t="s">
        <v>300</v>
      </c>
      <c r="C19" s="307">
        <v>364</v>
      </c>
      <c r="D19" s="307">
        <v>603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16444</v>
      </c>
      <c r="D22" s="598">
        <f>SUM(D12:D18)+D19</f>
        <v>14586</v>
      </c>
      <c r="E22" s="185" t="s">
        <v>309</v>
      </c>
      <c r="F22" s="228" t="s">
        <v>310</v>
      </c>
      <c r="G22" s="307">
        <v>137</v>
      </c>
      <c r="H22" s="307">
        <v>144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47</v>
      </c>
      <c r="D25" s="308">
        <v>63</v>
      </c>
      <c r="E25" s="185" t="s">
        <v>318</v>
      </c>
      <c r="F25" s="228" t="s">
        <v>319</v>
      </c>
      <c r="G25" s="307"/>
      <c r="H25" s="307">
        <v>82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159</v>
      </c>
      <c r="H26" s="307">
        <v>170</v>
      </c>
    </row>
    <row r="27" spans="1:8" ht="31.5">
      <c r="A27" s="185" t="s">
        <v>324</v>
      </c>
      <c r="B27" s="228" t="s">
        <v>325</v>
      </c>
      <c r="C27" s="307">
        <v>289</v>
      </c>
      <c r="D27" s="308"/>
      <c r="E27" s="227" t="s">
        <v>104</v>
      </c>
      <c r="F27" s="229" t="s">
        <v>326</v>
      </c>
      <c r="G27" s="597">
        <f>SUM(G22:G26)</f>
        <v>296</v>
      </c>
      <c r="H27" s="598">
        <f>SUM(H22:H26)</f>
        <v>396</v>
      </c>
    </row>
    <row r="28" spans="1:8" ht="15.75">
      <c r="A28" s="185" t="s">
        <v>79</v>
      </c>
      <c r="B28" s="228" t="s">
        <v>327</v>
      </c>
      <c r="C28" s="307">
        <v>312</v>
      </c>
      <c r="D28" s="308">
        <v>167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648</v>
      </c>
      <c r="D29" s="598">
        <f>SUM(D25:D28)</f>
        <v>230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17092</v>
      </c>
      <c r="D31" s="604">
        <f>D29+D22</f>
        <v>14816</v>
      </c>
      <c r="E31" s="242" t="s">
        <v>800</v>
      </c>
      <c r="F31" s="257" t="s">
        <v>331</v>
      </c>
      <c r="G31" s="244">
        <f>G16+G18+G27</f>
        <v>15742</v>
      </c>
      <c r="H31" s="245">
        <f>H16+H18+H27</f>
        <v>14186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1350</v>
      </c>
      <c r="H33" s="598">
        <f>IF((D31-H31)&gt;0,D31-H31,0)</f>
        <v>630</v>
      </c>
    </row>
    <row r="34" spans="1:8" ht="31.5">
      <c r="A34" s="230" t="s">
        <v>336</v>
      </c>
      <c r="B34" s="229" t="s">
        <v>337</v>
      </c>
      <c r="C34" s="307">
        <v>22</v>
      </c>
      <c r="D34" s="308">
        <v>25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17070</v>
      </c>
      <c r="D36" s="606">
        <f>D31-D34+D35</f>
        <v>14791</v>
      </c>
      <c r="E36" s="253" t="s">
        <v>346</v>
      </c>
      <c r="F36" s="247" t="s">
        <v>347</v>
      </c>
      <c r="G36" s="258">
        <f>G35-G34+G31</f>
        <v>15742</v>
      </c>
      <c r="H36" s="259">
        <f>H35-H34+H31</f>
        <v>14186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1328</v>
      </c>
      <c r="H37" s="245">
        <f>IF((D36-H36)&gt;0,D36-H36,0)</f>
        <v>605</v>
      </c>
    </row>
    <row r="38" spans="1:8" ht="15.75">
      <c r="A38" s="225" t="s">
        <v>352</v>
      </c>
      <c r="B38" s="229" t="s">
        <v>353</v>
      </c>
      <c r="C38" s="597">
        <f>C39+C40+C41</f>
        <v>-20</v>
      </c>
      <c r="D38" s="598">
        <f>D39+D40+D41</f>
        <v>-11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</v>
      </c>
      <c r="D39" s="308">
        <v>11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-27</v>
      </c>
      <c r="D40" s="308">
        <v>-22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1308</v>
      </c>
      <c r="H42" s="235">
        <f>IF(H37&gt;0,IF(D38+H37&lt;0,0,D38+H37),IF(D37-D38&lt;0,D38-D37,0))</f>
        <v>594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376</v>
      </c>
      <c r="H43" s="607">
        <v>207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932</v>
      </c>
      <c r="H44" s="259">
        <f>IF(D42=0,IF(H42-H43&gt;0,H42-H43+D43,0),IF(D42-D43&lt;0,D43-D42+H43,0))</f>
        <v>387</v>
      </c>
    </row>
    <row r="45" spans="1:8" ht="16.5" thickBot="1">
      <c r="A45" s="261" t="s">
        <v>371</v>
      </c>
      <c r="B45" s="262" t="s">
        <v>372</v>
      </c>
      <c r="C45" s="599">
        <f>C36+C38+C42</f>
        <v>17050</v>
      </c>
      <c r="D45" s="600">
        <f>D36+D38+D42</f>
        <v>14780</v>
      </c>
      <c r="E45" s="261" t="s">
        <v>373</v>
      </c>
      <c r="F45" s="263" t="s">
        <v>374</v>
      </c>
      <c r="G45" s="599">
        <f>G42+G36</f>
        <v>17050</v>
      </c>
      <c r="H45" s="600">
        <f>H42+H36</f>
        <v>14780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43195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5" sqref="C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18012</v>
      </c>
      <c r="D11" s="188">
        <v>15774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-7705</v>
      </c>
      <c r="D12" s="188">
        <v>-7232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-7299</v>
      </c>
      <c r="D14" s="188">
        <v>-6651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-291</v>
      </c>
      <c r="D19" s="188">
        <v>83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-1368</v>
      </c>
      <c r="D20" s="188">
        <v>-1024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1349</v>
      </c>
      <c r="D21" s="628">
        <f>SUM(D11:D20)</f>
        <v>950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-567</v>
      </c>
      <c r="D23" s="188">
        <v>-2295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24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8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-434</v>
      </c>
      <c r="D33" s="628">
        <f>SUM(D23:D32)</f>
        <v>-2138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540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-65</v>
      </c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-8</v>
      </c>
      <c r="D40" s="188">
        <v>-7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148</v>
      </c>
      <c r="D42" s="188">
        <v>201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75</v>
      </c>
      <c r="D43" s="630">
        <f>SUM(D35:D42)</f>
        <v>734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990</v>
      </c>
      <c r="D44" s="298">
        <f>D43+D33+D21</f>
        <v>-454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3786</v>
      </c>
      <c r="D45" s="300">
        <v>4240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4776</v>
      </c>
      <c r="D46" s="302">
        <f>D45+D44</f>
        <v>3786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4698</v>
      </c>
      <c r="D47" s="289">
        <v>3708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43195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6">
      <selection activeCell="D25" sqref="D2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-269</v>
      </c>
      <c r="F13" s="553">
        <f>'1-Баланс'!H23</f>
        <v>1215</v>
      </c>
      <c r="G13" s="553">
        <f>'1-Баланс'!H24</f>
        <v>0</v>
      </c>
      <c r="H13" s="554">
        <v>12296</v>
      </c>
      <c r="I13" s="553">
        <f>'1-Баланс'!H29+'1-Баланс'!H32</f>
        <v>13537</v>
      </c>
      <c r="J13" s="553">
        <f>'1-Баланс'!H30+'1-Баланс'!H33</f>
        <v>-387</v>
      </c>
      <c r="K13" s="554"/>
      <c r="L13" s="553">
        <f>SUM(C13:K13)</f>
        <v>40383</v>
      </c>
      <c r="M13" s="555">
        <f>'1-Баланс'!H40</f>
        <v>10861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-269</v>
      </c>
      <c r="F17" s="622">
        <f t="shared" si="2"/>
        <v>1215</v>
      </c>
      <c r="G17" s="622">
        <f t="shared" si="2"/>
        <v>0</v>
      </c>
      <c r="H17" s="622">
        <f t="shared" si="2"/>
        <v>12296</v>
      </c>
      <c r="I17" s="622">
        <f t="shared" si="2"/>
        <v>13537</v>
      </c>
      <c r="J17" s="622">
        <f t="shared" si="2"/>
        <v>-387</v>
      </c>
      <c r="K17" s="622">
        <f t="shared" si="2"/>
        <v>0</v>
      </c>
      <c r="L17" s="553">
        <f t="shared" si="1"/>
        <v>40383</v>
      </c>
      <c r="M17" s="623">
        <f t="shared" si="2"/>
        <v>10861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-932</v>
      </c>
      <c r="K18" s="554"/>
      <c r="L18" s="553">
        <f t="shared" si="1"/>
        <v>-932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48</v>
      </c>
      <c r="I19" s="159">
        <f t="shared" si="3"/>
        <v>-435</v>
      </c>
      <c r="J19" s="159">
        <f>J20+J21</f>
        <v>387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48</v>
      </c>
      <c r="I21" s="307">
        <v>-435</v>
      </c>
      <c r="J21" s="307">
        <v>387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19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19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19</v>
      </c>
      <c r="F27" s="307"/>
      <c r="G27" s="307"/>
      <c r="H27" s="307"/>
      <c r="I27" s="307"/>
      <c r="J27" s="307"/>
      <c r="K27" s="307"/>
      <c r="L27" s="553">
        <f t="shared" si="1"/>
        <v>19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57</v>
      </c>
      <c r="J30" s="307"/>
      <c r="K30" s="307"/>
      <c r="L30" s="553">
        <f t="shared" si="1"/>
        <v>57</v>
      </c>
      <c r="M30" s="308">
        <v>-357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-250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13159</v>
      </c>
      <c r="J31" s="622">
        <f t="shared" si="6"/>
        <v>-932</v>
      </c>
      <c r="K31" s="622">
        <f t="shared" si="6"/>
        <v>0</v>
      </c>
      <c r="L31" s="553">
        <f t="shared" si="1"/>
        <v>39527</v>
      </c>
      <c r="M31" s="623">
        <f t="shared" si="6"/>
        <v>10504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-250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13159</v>
      </c>
      <c r="J34" s="556">
        <f t="shared" si="7"/>
        <v>-932</v>
      </c>
      <c r="K34" s="556">
        <f t="shared" si="7"/>
        <v>0</v>
      </c>
      <c r="L34" s="620">
        <f t="shared" si="1"/>
        <v>39527</v>
      </c>
      <c r="M34" s="557">
        <f>M31+M32+M33</f>
        <v>10504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43195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G18">
      <selection activeCell="H35" sqref="H3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3648</v>
      </c>
      <c r="E11" s="319"/>
      <c r="F11" s="319"/>
      <c r="G11" s="320">
        <f>D11+E11-F11</f>
        <v>3648</v>
      </c>
      <c r="H11" s="319"/>
      <c r="I11" s="319"/>
      <c r="J11" s="320">
        <f>G11+H11-I11</f>
        <v>3648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3648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22691</v>
      </c>
      <c r="E12" s="319">
        <v>2678</v>
      </c>
      <c r="F12" s="319">
        <v>11</v>
      </c>
      <c r="G12" s="320">
        <f aca="true" t="shared" si="2" ref="G12:G41">D12+E12-F12</f>
        <v>25358</v>
      </c>
      <c r="H12" s="319"/>
      <c r="I12" s="319"/>
      <c r="J12" s="320">
        <f aca="true" t="shared" si="3" ref="J12:J41">G12+H12-I12</f>
        <v>25358</v>
      </c>
      <c r="K12" s="319">
        <v>6678</v>
      </c>
      <c r="L12" s="319">
        <v>664</v>
      </c>
      <c r="M12" s="319">
        <v>7</v>
      </c>
      <c r="N12" s="320">
        <f aca="true" t="shared" si="4" ref="N12:N41">K12+L12-M12</f>
        <v>7335</v>
      </c>
      <c r="O12" s="319"/>
      <c r="P12" s="319"/>
      <c r="Q12" s="320">
        <f t="shared" si="0"/>
        <v>7335</v>
      </c>
      <c r="R12" s="331">
        <f t="shared" si="1"/>
        <v>18023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10799</v>
      </c>
      <c r="E13" s="319">
        <v>245</v>
      </c>
      <c r="F13" s="319">
        <v>19</v>
      </c>
      <c r="G13" s="320">
        <f t="shared" si="2"/>
        <v>11025</v>
      </c>
      <c r="H13" s="319"/>
      <c r="I13" s="319"/>
      <c r="J13" s="320">
        <f t="shared" si="3"/>
        <v>11025</v>
      </c>
      <c r="K13" s="319">
        <v>8459</v>
      </c>
      <c r="L13" s="319">
        <v>510</v>
      </c>
      <c r="M13" s="319">
        <v>19</v>
      </c>
      <c r="N13" s="320">
        <f t="shared" si="4"/>
        <v>8950</v>
      </c>
      <c r="O13" s="319"/>
      <c r="P13" s="319"/>
      <c r="Q13" s="320">
        <f t="shared" si="0"/>
        <v>8950</v>
      </c>
      <c r="R13" s="331">
        <f t="shared" si="1"/>
        <v>2075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1040</v>
      </c>
      <c r="E15" s="319">
        <v>18</v>
      </c>
      <c r="F15" s="319"/>
      <c r="G15" s="320">
        <f t="shared" si="2"/>
        <v>1058</v>
      </c>
      <c r="H15" s="319"/>
      <c r="I15" s="319"/>
      <c r="J15" s="320">
        <f t="shared" si="3"/>
        <v>1058</v>
      </c>
      <c r="K15" s="319">
        <v>911</v>
      </c>
      <c r="L15" s="319">
        <v>46</v>
      </c>
      <c r="M15" s="319"/>
      <c r="N15" s="320">
        <f t="shared" si="4"/>
        <v>957</v>
      </c>
      <c r="O15" s="319"/>
      <c r="P15" s="319"/>
      <c r="Q15" s="320">
        <f t="shared" si="0"/>
        <v>957</v>
      </c>
      <c r="R15" s="331">
        <f t="shared" si="1"/>
        <v>101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4509</v>
      </c>
      <c r="E16" s="319">
        <v>238</v>
      </c>
      <c r="F16" s="319">
        <v>18</v>
      </c>
      <c r="G16" s="320">
        <f t="shared" si="2"/>
        <v>4729</v>
      </c>
      <c r="H16" s="319"/>
      <c r="I16" s="319"/>
      <c r="J16" s="320">
        <f t="shared" si="3"/>
        <v>4729</v>
      </c>
      <c r="K16" s="319">
        <v>3754</v>
      </c>
      <c r="L16" s="319">
        <v>277</v>
      </c>
      <c r="M16" s="319">
        <v>18</v>
      </c>
      <c r="N16" s="320">
        <f t="shared" si="4"/>
        <v>4013</v>
      </c>
      <c r="O16" s="319"/>
      <c r="P16" s="319"/>
      <c r="Q16" s="320">
        <f t="shared" si="0"/>
        <v>4013</v>
      </c>
      <c r="R16" s="331">
        <f t="shared" si="1"/>
        <v>716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3735</v>
      </c>
      <c r="E17" s="319"/>
      <c r="F17" s="319">
        <v>3371</v>
      </c>
      <c r="G17" s="320">
        <f t="shared" si="2"/>
        <v>364</v>
      </c>
      <c r="H17" s="319"/>
      <c r="I17" s="319"/>
      <c r="J17" s="320">
        <f t="shared" si="3"/>
        <v>364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364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46422</v>
      </c>
      <c r="E19" s="321">
        <f>SUM(E11:E18)</f>
        <v>3179</v>
      </c>
      <c r="F19" s="321">
        <f>SUM(F11:F18)</f>
        <v>3419</v>
      </c>
      <c r="G19" s="320">
        <f t="shared" si="2"/>
        <v>46182</v>
      </c>
      <c r="H19" s="321">
        <f>SUM(H11:H18)</f>
        <v>0</v>
      </c>
      <c r="I19" s="321">
        <f>SUM(I11:I18)</f>
        <v>0</v>
      </c>
      <c r="J19" s="320">
        <f t="shared" si="3"/>
        <v>46182</v>
      </c>
      <c r="K19" s="321">
        <f>SUM(K11:K18)</f>
        <v>19802</v>
      </c>
      <c r="L19" s="321">
        <f>SUM(L11:L18)</f>
        <v>1497</v>
      </c>
      <c r="M19" s="321">
        <f>SUM(M11:M18)</f>
        <v>44</v>
      </c>
      <c r="N19" s="320">
        <f t="shared" si="4"/>
        <v>21255</v>
      </c>
      <c r="O19" s="321">
        <f>SUM(O11:O18)</f>
        <v>0</v>
      </c>
      <c r="P19" s="321">
        <f>SUM(P11:P18)</f>
        <v>0</v>
      </c>
      <c r="Q19" s="320">
        <f t="shared" si="0"/>
        <v>21255</v>
      </c>
      <c r="R19" s="331">
        <f t="shared" si="1"/>
        <v>24927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3160</v>
      </c>
      <c r="E20" s="319">
        <v>39</v>
      </c>
      <c r="F20" s="319"/>
      <c r="G20" s="320">
        <f t="shared" si="2"/>
        <v>3199</v>
      </c>
      <c r="H20" s="319"/>
      <c r="I20" s="319"/>
      <c r="J20" s="320">
        <f t="shared" si="3"/>
        <v>3199</v>
      </c>
      <c r="K20" s="319">
        <v>1284</v>
      </c>
      <c r="L20" s="319">
        <v>102</v>
      </c>
      <c r="M20" s="319"/>
      <c r="N20" s="320">
        <f t="shared" si="4"/>
        <v>1386</v>
      </c>
      <c r="O20" s="319"/>
      <c r="P20" s="319"/>
      <c r="Q20" s="320">
        <f t="shared" si="0"/>
        <v>1386</v>
      </c>
      <c r="R20" s="331">
        <f t="shared" si="1"/>
        <v>1813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38</v>
      </c>
      <c r="E24" s="319">
        <v>5</v>
      </c>
      <c r="F24" s="319"/>
      <c r="G24" s="320">
        <f t="shared" si="2"/>
        <v>43</v>
      </c>
      <c r="H24" s="319"/>
      <c r="I24" s="319"/>
      <c r="J24" s="320">
        <f t="shared" si="3"/>
        <v>43</v>
      </c>
      <c r="K24" s="319">
        <v>32</v>
      </c>
      <c r="L24" s="319">
        <v>1</v>
      </c>
      <c r="M24" s="319"/>
      <c r="N24" s="320">
        <f t="shared" si="4"/>
        <v>33</v>
      </c>
      <c r="O24" s="319"/>
      <c r="P24" s="319"/>
      <c r="Q24" s="320">
        <f t="shared" si="0"/>
        <v>33</v>
      </c>
      <c r="R24" s="331">
        <f t="shared" si="1"/>
        <v>10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95</v>
      </c>
      <c r="E27" s="323">
        <f aca="true" t="shared" si="5" ref="E27:P27">SUM(E23:E26)</f>
        <v>5</v>
      </c>
      <c r="F27" s="323">
        <f t="shared" si="5"/>
        <v>0</v>
      </c>
      <c r="G27" s="324">
        <f t="shared" si="2"/>
        <v>100</v>
      </c>
      <c r="H27" s="323">
        <f t="shared" si="5"/>
        <v>0</v>
      </c>
      <c r="I27" s="323">
        <f t="shared" si="5"/>
        <v>0</v>
      </c>
      <c r="J27" s="324">
        <f t="shared" si="3"/>
        <v>100</v>
      </c>
      <c r="K27" s="323">
        <f t="shared" si="5"/>
        <v>89</v>
      </c>
      <c r="L27" s="323">
        <f t="shared" si="5"/>
        <v>1</v>
      </c>
      <c r="M27" s="323">
        <f t="shared" si="5"/>
        <v>0</v>
      </c>
      <c r="N27" s="324">
        <f t="shared" si="4"/>
        <v>90</v>
      </c>
      <c r="O27" s="323">
        <f t="shared" si="5"/>
        <v>0</v>
      </c>
      <c r="P27" s="323">
        <f t="shared" si="5"/>
        <v>0</v>
      </c>
      <c r="Q27" s="324">
        <f t="shared" si="0"/>
        <v>90</v>
      </c>
      <c r="R27" s="334">
        <f t="shared" si="1"/>
        <v>10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12387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12387</v>
      </c>
      <c r="H29" s="326">
        <f t="shared" si="6"/>
        <v>20</v>
      </c>
      <c r="I29" s="326">
        <f t="shared" si="6"/>
        <v>0</v>
      </c>
      <c r="J29" s="327">
        <f t="shared" si="3"/>
        <v>12407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12407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11541</v>
      </c>
      <c r="E32" s="319"/>
      <c r="F32" s="319"/>
      <c r="G32" s="320">
        <f t="shared" si="2"/>
        <v>11541</v>
      </c>
      <c r="H32" s="319">
        <v>20</v>
      </c>
      <c r="I32" s="319"/>
      <c r="J32" s="320">
        <f t="shared" si="3"/>
        <v>11561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11561</v>
      </c>
    </row>
    <row r="33" spans="1:18" ht="15.75">
      <c r="A33" s="330"/>
      <c r="B33" s="312" t="s">
        <v>115</v>
      </c>
      <c r="C33" s="143" t="s">
        <v>566</v>
      </c>
      <c r="D33" s="319">
        <v>846</v>
      </c>
      <c r="E33" s="319"/>
      <c r="F33" s="319"/>
      <c r="G33" s="320">
        <f t="shared" si="2"/>
        <v>846</v>
      </c>
      <c r="H33" s="319"/>
      <c r="I33" s="319"/>
      <c r="J33" s="320">
        <f t="shared" si="3"/>
        <v>846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846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1039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1039</v>
      </c>
      <c r="H34" s="315">
        <f t="shared" si="9"/>
        <v>21</v>
      </c>
      <c r="I34" s="315">
        <f t="shared" si="9"/>
        <v>0</v>
      </c>
      <c r="J34" s="320">
        <f t="shared" si="3"/>
        <v>1060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1061</v>
      </c>
    </row>
    <row r="35" spans="1:18" ht="15.75">
      <c r="A35" s="330"/>
      <c r="B35" s="312" t="s">
        <v>121</v>
      </c>
      <c r="C35" s="143" t="s">
        <v>569</v>
      </c>
      <c r="D35" s="319">
        <v>1039</v>
      </c>
      <c r="E35" s="319"/>
      <c r="F35" s="319"/>
      <c r="G35" s="320">
        <f t="shared" si="2"/>
        <v>1039</v>
      </c>
      <c r="H35" s="319">
        <v>21</v>
      </c>
      <c r="I35" s="319"/>
      <c r="J35" s="320">
        <f t="shared" si="3"/>
        <v>1060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1061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13456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13456</v>
      </c>
      <c r="H40" s="321">
        <f t="shared" si="10"/>
        <v>41</v>
      </c>
      <c r="I40" s="321">
        <f t="shared" si="10"/>
        <v>0</v>
      </c>
      <c r="J40" s="320">
        <f t="shared" si="3"/>
        <v>13497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13498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63133</v>
      </c>
      <c r="E42" s="340">
        <f>E19+E20+E21+E27+E40+E41</f>
        <v>3223</v>
      </c>
      <c r="F42" s="340">
        <f aca="true" t="shared" si="11" ref="F42:R42">F19+F20+F21+F27+F40+F41</f>
        <v>3419</v>
      </c>
      <c r="G42" s="340">
        <f t="shared" si="11"/>
        <v>62937</v>
      </c>
      <c r="H42" s="340">
        <f t="shared" si="11"/>
        <v>41</v>
      </c>
      <c r="I42" s="340">
        <f t="shared" si="11"/>
        <v>0</v>
      </c>
      <c r="J42" s="340">
        <f t="shared" si="11"/>
        <v>62978</v>
      </c>
      <c r="K42" s="340">
        <f t="shared" si="11"/>
        <v>21175</v>
      </c>
      <c r="L42" s="340">
        <f t="shared" si="11"/>
        <v>1600</v>
      </c>
      <c r="M42" s="340">
        <f t="shared" si="11"/>
        <v>45</v>
      </c>
      <c r="N42" s="340">
        <f t="shared" si="11"/>
        <v>22730</v>
      </c>
      <c r="O42" s="340">
        <f t="shared" si="11"/>
        <v>0</v>
      </c>
      <c r="P42" s="340">
        <f t="shared" si="11"/>
        <v>0</v>
      </c>
      <c r="Q42" s="340">
        <f t="shared" si="11"/>
        <v>22730</v>
      </c>
      <c r="R42" s="341">
        <f t="shared" si="11"/>
        <v>40248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43195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9" sqref="D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826</v>
      </c>
      <c r="D26" s="353">
        <f>SUM(D27:D29)</f>
        <v>826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826</v>
      </c>
      <c r="D28" s="359">
        <v>826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506</v>
      </c>
      <c r="D30" s="359">
        <v>506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193</v>
      </c>
      <c r="D40" s="353">
        <f>SUM(D41:D44)</f>
        <v>193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193</v>
      </c>
      <c r="D44" s="359">
        <v>193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1525</v>
      </c>
      <c r="D45" s="429">
        <f>D26+D30+D31+D33+D32+D34+D35+D40</f>
        <v>1525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1525</v>
      </c>
      <c r="D46" s="435">
        <f>D45+D23+D21+D11</f>
        <v>1525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31</v>
      </c>
      <c r="D66" s="188"/>
      <c r="E66" s="127">
        <f t="shared" si="1"/>
        <v>31</v>
      </c>
      <c r="F66" s="187"/>
    </row>
    <row r="67" spans="1:6" ht="15.75">
      <c r="A67" s="361" t="s">
        <v>684</v>
      </c>
      <c r="B67" s="126" t="s">
        <v>685</v>
      </c>
      <c r="C67" s="188">
        <v>26</v>
      </c>
      <c r="D67" s="188"/>
      <c r="E67" s="127">
        <f t="shared" si="1"/>
        <v>26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31</v>
      </c>
      <c r="D68" s="426">
        <f>D54+D58+D63+D64+D65+D66</f>
        <v>0</v>
      </c>
      <c r="E68" s="427">
        <f t="shared" si="1"/>
        <v>31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772</v>
      </c>
      <c r="D70" s="188"/>
      <c r="E70" s="127">
        <f t="shared" si="1"/>
        <v>772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2728</v>
      </c>
      <c r="D73" s="128">
        <f>SUM(D74:D76)</f>
        <v>2728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392</v>
      </c>
      <c r="D74" s="188">
        <v>392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2336</v>
      </c>
      <c r="D76" s="188">
        <v>2336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587</v>
      </c>
      <c r="D77" s="129">
        <f>D78+D80</f>
        <v>587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587</v>
      </c>
      <c r="D78" s="188">
        <v>587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1408</v>
      </c>
      <c r="D87" s="125">
        <f>SUM(D88:D92)+D96</f>
        <v>1408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744</v>
      </c>
      <c r="D89" s="188">
        <v>744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357</v>
      </c>
      <c r="D91" s="188">
        <v>357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219</v>
      </c>
      <c r="D92" s="129">
        <f>SUM(D93:D95)</f>
        <v>219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219</v>
      </c>
      <c r="D95" s="188">
        <v>219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88</v>
      </c>
      <c r="D96" s="188">
        <v>88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654</v>
      </c>
      <c r="D97" s="188">
        <v>654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5377</v>
      </c>
      <c r="D98" s="424">
        <f>D87+D82+D77+D73+D97</f>
        <v>5377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6180</v>
      </c>
      <c r="D99" s="418">
        <f>D98+D70+D68</f>
        <v>5377</v>
      </c>
      <c r="E99" s="418">
        <f>E98+E70+E68</f>
        <v>803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43195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B16">
      <selection activeCell="I27" sqref="I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7474516</v>
      </c>
      <c r="D13" s="440"/>
      <c r="E13" s="440"/>
      <c r="F13" s="440">
        <v>12387</v>
      </c>
      <c r="G13" s="440">
        <v>20</v>
      </c>
      <c r="H13" s="440"/>
      <c r="I13" s="441">
        <f>F13+G13-H13</f>
        <v>12407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1040</v>
      </c>
      <c r="G16" s="440">
        <v>21</v>
      </c>
      <c r="H16" s="440"/>
      <c r="I16" s="441">
        <f t="shared" si="0"/>
        <v>1061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7974516</v>
      </c>
      <c r="D18" s="447">
        <f t="shared" si="1"/>
        <v>0</v>
      </c>
      <c r="E18" s="447">
        <f t="shared" si="1"/>
        <v>0</v>
      </c>
      <c r="F18" s="447">
        <f t="shared" si="1"/>
        <v>13457</v>
      </c>
      <c r="G18" s="447">
        <f t="shared" si="1"/>
        <v>41</v>
      </c>
      <c r="H18" s="447">
        <f t="shared" si="1"/>
        <v>0</v>
      </c>
      <c r="I18" s="448">
        <f t="shared" si="0"/>
        <v>13498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2558</v>
      </c>
      <c r="G24" s="440">
        <v>160</v>
      </c>
      <c r="H24" s="440"/>
      <c r="I24" s="441">
        <f t="shared" si="0"/>
        <v>2718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424</v>
      </c>
      <c r="G26" s="440"/>
      <c r="H26" s="440">
        <v>19</v>
      </c>
      <c r="I26" s="441">
        <f t="shared" si="0"/>
        <v>405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6327</v>
      </c>
      <c r="G27" s="447">
        <f t="shared" si="2"/>
        <v>160</v>
      </c>
      <c r="H27" s="447">
        <f t="shared" si="2"/>
        <v>19</v>
      </c>
      <c r="I27" s="448">
        <f t="shared" si="0"/>
        <v>6468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43195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56211</v>
      </c>
      <c r="D6" s="644">
        <f aca="true" t="shared" si="0" ref="D6:D15">C6-E6</f>
        <v>0</v>
      </c>
      <c r="E6" s="643">
        <f>'1-Баланс'!G95</f>
        <v>56211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39527</v>
      </c>
      <c r="D7" s="644">
        <f t="shared" si="0"/>
        <v>32943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-932</v>
      </c>
      <c r="D8" s="644">
        <f t="shared" si="0"/>
        <v>0</v>
      </c>
      <c r="E8" s="643">
        <f>ABS('2-Отчет за доходите'!C44)-ABS('2-Отчет за доходите'!G44)</f>
        <v>-932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3786</v>
      </c>
      <c r="D9" s="644">
        <f t="shared" si="0"/>
        <v>0</v>
      </c>
      <c r="E9" s="643">
        <f>'3-Отчет за паричния поток'!C45</f>
        <v>3786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4766</v>
      </c>
      <c r="D10" s="644">
        <f t="shared" si="0"/>
        <v>-10</v>
      </c>
      <c r="E10" s="643">
        <f>'3-Отчет за паричния поток'!C46</f>
        <v>4776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39527</v>
      </c>
      <c r="D11" s="644">
        <f t="shared" si="0"/>
        <v>0</v>
      </c>
      <c r="E11" s="643">
        <f>'4-Отчет за собствения капитал'!L34</f>
        <v>39527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11561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846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2017-04-18T06:50:26Z</cp:lastPrinted>
  <dcterms:created xsi:type="dcterms:W3CDTF">2006-09-16T00:00:00Z</dcterms:created>
  <dcterms:modified xsi:type="dcterms:W3CDTF">2018-04-27T04:54:33Z</dcterms:modified>
  <cp:category/>
  <cp:version/>
  <cp:contentType/>
  <cp:contentStatus/>
</cp:coreProperties>
</file>