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<sst xmlns="http://schemas.openxmlformats.org/spreadsheetml/2006/main" count="1065" uniqueCount="882">
  <si>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</si>
  <si>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</si>
  <si>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</si>
  <si>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</si>
  <si>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</si>
  <si>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</si>
  <si>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</si>
  <si>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</si>
  <si>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</si>
  <si>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</si>
  <si>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</si>
  <si>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</si>
  <si>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</si>
  <si>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</si>
  <si>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</si>
  <si>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</si>
  <si>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</si>
  <si>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</si>
  <si>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</si>
  <si>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</si>
  <si>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</si>
  <si>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</si>
  <si>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</si>
  <si>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</si>
  <si>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</si>
  <si>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</si>
  <si>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</si>
  <si>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</si>
  <si>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</si>
  <si>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</si>
  <si>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</si>
  <si>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</si>
  <si>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</si>
  <si>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</si>
  <si>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</si>
  <si>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</si>
  <si>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</si>
  <si>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</si>
  <si>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</si>
  <si>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</si>
  <si>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</si>
  <si>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</si>
  <si>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</si>
  <si>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</si>
  <si>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</si>
  <si>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</si>
  <si>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</si>
  <si>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</si>
  <si>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</si>
  <si>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</si>
  <si>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</si>
  <si>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</si>
  <si>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</si>
  <si>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</si>
  <si>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</si>
  <si>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</si>
  <si>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</si>
  <si>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</si>
  <si>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</si>
  <si>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</si>
  <si>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</si>
  <si>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</si>
  <si>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</si>
  <si>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</si>
  <si>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</si>
  <si>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</si>
  <si>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</si>
  <si>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</si>
  <si>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</si>
  <si>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</si>
  <si>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</si>
  <si>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</si>
  <si>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</si>
  <si>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</si>
  <si>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</si>
  <si>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</si>
  <si>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</si>
  <si>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</si>
  <si>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</si>
  <si>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</si>
  <si>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</si>
  <si>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</si>
  <si>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</si>
  <si>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</si>
  <si>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</si>
  <si>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</si>
  <si>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</si>
  <si>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</si>
  <si>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</si>
  <si>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</si>
  <si>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</si>
  <si>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</si>
  <si>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</si>
  <si>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</si>
  <si>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</si>
  <si>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</si>
  <si>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</si>
  <si>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</si>
  <si>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</si>
  <si>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</si>
  <si>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</si>
  <si>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</si>
  <si>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</si>
  <si>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</si>
  <si>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</si>
  <si>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</si>
  <si>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</si>
  <si>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</si>
  <si>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</si>
  <si>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</si>
  <si>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</si>
  <si>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</si>
  <si>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</si>
  <si>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</si>
  <si>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</si>
  <si>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</si>
  <si>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</si>
  <si>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</si>
  <si>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</si>
  <si>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</si>
  <si>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</si>
  <si>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</si>
  <si>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</si>
  <si>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</si>
  <si>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</si>
  <si>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</si>
  <si>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</si>
  <si>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</si>
  <si>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</si>
  <si>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</si>
  <si>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</si>
  <si>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</si>
  <si>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</si>
  <si>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</si>
  <si>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</si>
  <si>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</si>
  <si>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</si>
  <si>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</si>
  <si>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</si>
  <si>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</si>
  <si>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</si>
  <si>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</si>
  <si>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</si>
  <si>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</si>
  <si>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</si>
  <si>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</si>
  <si>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</si>
  <si>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</si>
  <si>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</si>
  <si>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</si>
  <si>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</si>
  <si>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</si>
  <si>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</si>
  <si>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</si>
  <si>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</si>
  <si>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</si>
  <si>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</si>
  <si>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</si>
  <si>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</si>
  <si>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</si>
  <si>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</si>
  <si>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</si>
  <si>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</si>
  <si>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</si>
  <si>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</si>
  <si>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</si>
  <si>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</si>
  <si>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</si>
  <si>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</si>
  <si>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</si>
  <si>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</si>
  <si>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</si>
  <si>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</si>
  <si>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</si>
  <si>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</si>
  <si>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</si>
  <si>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</si>
  <si>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</si>
  <si>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</si>
  <si>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</si>
  <si>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</si>
  <si>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</si>
  <si>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</si>
  <si>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</si>
  <si>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</si>
  <si>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</si>
  <si>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</si>
  <si>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</si>
  <si>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</si>
  <si>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</si>
  <si>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</si>
  <si>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</si>
  <si>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</si>
  <si>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</si>
  <si>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</si>
  <si>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</si>
  <si>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</si>
  <si>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</si>
  <si>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</si>
  <si>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</si>
  <si>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</si>
  <si>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</si>
  <si>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</si>
  <si>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</si>
  <si>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</si>
  <si>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</si>
  <si>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</si>
  <si>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</si>
  <si>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</si>
  <si>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</si>
  <si>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</si>
  <si>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</si>
  <si>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</si>
  <si>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</si>
  <si>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</si>
  <si>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</si>
  <si>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</si>
  <si>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</si>
  <si>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</si>
  <si>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</si>
  <si>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</si>
  <si>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</si>
  <si>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</si>
  <si>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</si>
  <si>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</si>
  <si>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</si>
  <si>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</si>
  <si>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</si>
  <si>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</si>
  <si>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</si>
  <si>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</si>
  <si>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</si>
  <si>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</si>
  <si>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</si>
  <si>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</si>
  <si>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</si>
  <si>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</si>
  <si>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</si>
  <si>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</si>
  <si>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</si>
  <si>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</si>
  <si>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</si>
  <si>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</si>
  <si>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</si>
  <si>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</si>
  <si>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</si>
  <si>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</si>
  <si>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</si>
  <si>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</si>
  <si>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</si>
  <si>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</si>
  <si>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</si>
  <si>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</si>
  <si>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</si>
  <si>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</si>
  <si>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</si>
  <si>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</si>
  <si>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</si>
  <si>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</si>
  <si>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</si>
  <si>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</si>
  <si>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</si>
  <si>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</si>
  <si>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</si>
  <si>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</si>
  <si>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</si>
  <si>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</si>
  <si>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</si>
  <si>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</si>
  <si>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</si>
  <si>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</si>
  <si>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</si>
  <si>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</si>
  <si>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</si>
  <si>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</si>
  <si>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</si>
  <si>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</si>
  <si>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</si>
  <si>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</si>
  <si>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</si>
  <si>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</si>
  <si>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</si>
  <si>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</si>
  <si>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</si>
  <si>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</si>
  <si>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</si>
  <si>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</si>
  <si>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</si>
  <si>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</si>
  <si>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</si>
  <si>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</si>
  <si>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</si>
  <si>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</si>
  <si>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</si>
  <si>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</si>
  <si>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</si>
  <si>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</si>
  <si>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</si>
  <si>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</si>
  <si>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</si>
  <si>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</si>
  <si>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</si>
  <si>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</si>
  <si>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</si>
  <si>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</si>
  <si>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</si>
  <si>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</si>
  <si>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</si>
  <si>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</si>
  <si>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</si>
  <si>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</si>
  <si>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</si>
  <si>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</si>
  <si>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</si>
  <si>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</si>
  <si>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</si>
  <si>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</si>
  <si>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</si>
  <si>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</si>
  <si>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</si>
  <si>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</si>
  <si>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</si>
  <si>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</si>
  <si>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</si>
  <si>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</si>
  <si>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</si>
  <si>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</si>
  <si>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</si>
  <si>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</si>
  <si>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</si>
  <si>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</si>
  <si>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</si>
  <si>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</si>
  <si>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</si>
  <si>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</si>
  <si>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</si>
  <si>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</si>
  <si>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</si>
  <si>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</si>
  <si>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</si>
  <si>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</si>
  <si>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</si>
  <si>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</si>
  <si>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</si>
  <si>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</si>
  <si>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</si>
  <si>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</si>
  <si>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</si>
  <si>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</si>
  <si>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</si>
  <si>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</si>
  <si>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</si>
  <si>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</si>
  <si>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</si>
  <si>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</si>
  <si>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</si>
  <si>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</si>
  <si>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</si>
  <si>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</si>
  <si>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</si>
  <si>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</si>
  <si>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</si>
  <si>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</si>
  <si>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</si>
  <si>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</si>
  <si>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</si>
  <si>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</si>
  <si>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</si>
  <si>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</si>
  <si>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</si>
  <si>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</si>
  <si>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</si>
  <si>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</si>
  <si>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</si>
  <si>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</si>
  <si>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</si>
  <si>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</si>
  <si>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</si>
  <si>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</si>
  <si>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</si>
  <si>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</si>
  <si>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</si>
  <si>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</si>
  <si>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</si>
  <si>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</si>
  <si>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</si>
  <si>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</si>
  <si>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</si>
  <si>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</si>
  <si>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</si>
  <si>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</si>
  <si>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</si>
  <si>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</si>
  <si>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</si>
  <si>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</si>
  <si>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</si>
  <si>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</si>
  <si>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</si>
  <si>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</si>
  <si>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</si>
  <si>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</si>
  <si>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</si>
  <si>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</si>
  <si>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</si>
  <si>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</si>
  <si>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</si>
  <si>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</si>
  <si>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</si>
  <si>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</si>
  <si>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</si>
  <si>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</si>
  <si>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</si>
  <si>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</si>
  <si>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</si>
  <si>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</si>
  <si>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</si>
  <si>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</si>
  <si>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</si>
  <si>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</si>
  <si>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</si>
  <si>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</si>
  <si>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</si>
  <si>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</si>
  <si>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</si>
  <si>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</si>
  <si>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</si>
  <si>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</si>
  <si>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</si>
  <si>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</si>
  <si>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</si>
  <si>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</si>
  <si>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</si>
  <si>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</si>
  <si>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</si>
  <si>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</si>
  <si>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</si>
  <si>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</si>
  <si>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</si>
  <si>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</si>
  <si>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</si>
  <si>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</si>
  <si>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</si>
  <si>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</si>
  <si>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</si>
  <si>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</si>
  <si>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</si>
  <si>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</si>
  <si>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</si>
  <si>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</si>
  <si>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</si>
  <si>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</si>
  <si>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</si>
  <si>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</si>
  <si>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</si>
  <si>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</si>
  <si>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</si>
  <si>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</si>
  <si>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</si>
  <si>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</si>
  <si>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</si>
  <si>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</si>
  <si>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</si>
  <si>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</si>
  <si>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</si>
  <si>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</si>
  <si>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</si>
  <si>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</si>
  <si>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</si>
  <si>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</si>
  <si>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</si>
  <si>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</si>
  <si>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</si>
  <si>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</si>
  <si>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</si>
  <si>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</si>
  <si>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</si>
  <si>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</si>
  <si>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</si>
  <si>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</si>
  <si>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</si>
  <si>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</si>
  <si>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</si>
  <si>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</si>
  <si>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</si>
  <si>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</si>
  <si>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</si>
  <si>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</si>
  <si>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</si>
  <si>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</si>
  <si>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</si>
  <si>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</si>
  <si>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</si>
  <si>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</si>
  <si>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</si>
  <si>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</si>
  <si>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</si>
  <si>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</si>
  <si>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</si>
  <si>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</si>
  <si>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</si>
  <si>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</si>
  <si>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</si>
  <si>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</si>
  <si>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</si>
  <si>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</si>
  <si>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</si>
  <si>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</si>
  <si>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</si>
  <si>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</si>
  <si>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</si>
  <si>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</si>
  <si>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</si>
  <si>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</si>
  <si>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</si>
  <si>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</si>
  <si>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</si>
  <si>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</si>
  <si>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</si>
  <si>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</si>
  <si>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</si>
  <si>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</si>
  <si>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</si>
  <si>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</si>
  <si>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</si>
  <si>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</si>
  <si>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</si>
  <si>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</si>
  <si>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</si>
  <si>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</si>
  <si>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</si>
  <si>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</si>
  <si>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</si>
  <si>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</si>
  <si>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</si>
  <si>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</si>
  <si>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</si>
  <si>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</si>
  <si>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</si>
  <si>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</si>
  <si>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</si>
  <si>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</si>
  <si>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</si>
  <si>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</si>
  <si>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</si>
  <si>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</si>
  <si>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</si>
  <si>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</si>
  <si>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</si>
  <si>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</si>
  <si>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</si>
  <si>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</si>
  <si>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</si>
  <si>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</si>
  <si>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</si>
  <si>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</si>
  <si>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</si>
  <si>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</si>
  <si>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</si>
  <si>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</si>
  <si>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</si>
  <si>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</si>
  <si>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</si>
  <si>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</si>
  <si>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</si>
  <si>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</si>
  <si>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</si>
  <si>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</si>
  <si>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</si>
  <si>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</si>
  <si>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</si>
  <si>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</si>
  <si>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</si>
  <si>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</si>
  <si>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</si>
  <si>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</si>
  <si>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</si>
  <si>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</si>
  <si>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</si>
  <si>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</si>
  <si>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</si>
  <si>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</si>
  <si>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</si>
  <si>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</si>
  <si>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</si>
  <si>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</si>
  <si>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</si>
  <si>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</si>
  <si>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</si>
  <si>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</si>
  <si>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</si>
  <si>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</si>
  <si>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</si>
  <si>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</si>
  <si>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</si>
  <si>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</si>
  <si>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</si>
  <si>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</si>
  <si>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</si>
  <si>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</si>
  <si>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</si>
  <si>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</si>
  <si>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</si>
  <si>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</si>
  <si>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</si>
  <si>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</si>
  <si>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</si>
  <si>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</si>
  <si>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</si>
  <si>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</si>
  <si>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</si>
  <si>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</si>
  <si>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</si>
  <si>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</si>
  <si>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</si>
  <si>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</si>
  <si>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</si>
  <si>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</si>
  <si>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</si>
  <si>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</si>
  <si>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</si>
  <si>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</si>
  <si>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</si>
  <si>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</si>
  <si>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</si>
  <si>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</si>
  <si>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</si>
  <si>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</si>
  <si>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</si>
  <si>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</si>
  <si>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</si>
  <si>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</si>
  <si>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</si>
  <si>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</si>
  <si>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</si>
  <si>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</si>
  <si>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</si>
  <si>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</si>
  <si>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</si>
  <si>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</si>
  <si>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</si>
  <si>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</si>
  <si>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</si>
  <si>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</si>
  <si>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</si>
  <si>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</si>
  <si>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</si>
  <si>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</si>
  <si>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</si>
  <si>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</si>
  <si>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</si>
  <si>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</si>
  <si>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</si>
  <si>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</si>
  <si>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</si>
  <si>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</si>
  <si>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</si>
  <si>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</si>
  <si>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</si>
  <si>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</si>
  <si>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</si>
  <si>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</si>
  <si>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</si>
  <si>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</si>
  <si>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</si>
  <si>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</si>
  <si>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</si>
  <si>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</si>
  <si>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</si>
  <si>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</si>
  <si>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</si>
  <si>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</si>
  <si>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</si>
  <si>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</si>
  <si>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</si>
  <si>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</si>
  <si>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</si>
  <si>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</si>
  <si>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</si>
  <si>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</si>
  <si>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</si>
  <si>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</si>
  <si>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</si>
  <si>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</si>
  <si>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</si>
  <si>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</si>
  <si>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</si>
  <si>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</si>
  <si>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</si>
  <si>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</si>
  <si>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</si>
  <si>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</si>
  <si>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</si>
  <si>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</si>
  <si>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</si>
  <si>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</si>
  <si>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</si>
  <si>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</si>
  <si>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</si>
  <si>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</si>
  <si>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</si>
  <si>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</si>
  <si>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</si>
  <si>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</si>
  <si>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</si>
  <si>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</si>
  <si>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</si>
  <si>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</si>
  <si>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</si>
  <si>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</si>
  <si>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</si>
  <si>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</si>
  <si>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</si>
  <si>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</si>
  <si>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</si>
  <si>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</si>
  <si>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</si>
  <si>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</si>
  <si>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</si>
  <si>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</si>
  <si>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</si>
  <si>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</si>
  <si>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</si>
  <si>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</si>
  <si>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</si>
  <si>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</si>
  <si>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</si>
  <si>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</si>
  <si>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</si>
  <si>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</si>
  <si>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</si>
  <si>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</si>
  <si>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</si>
  <si>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</si>
  <si>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</si>
  <si>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</si>
  <si>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</si>
  <si>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</si>
  <si>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</si>
  <si>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</si>
  <si>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</si>
  <si>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</si>
  <si>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</si>
  <si>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</si>
  <si>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</si>
  <si>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</si>
  <si>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</si>
  <si>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</si>
  <si>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</si>
  <si>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</si>
  <si>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</si>
  <si>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</si>
  <si>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</si>
  <si>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</si>
  <si>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</si>
  <si>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</si>
  <si>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</si>
  <si>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</si>
  <si>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</si>
  <si>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</si>
  <si>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</si>
  <si>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</si>
  <si>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</si>
  <si>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</si>
  <si>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</si>
  <si>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</si>
  <si>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</si>
  <si>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</si>
  <si>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</si>
  <si>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</si>
  <si>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</si>
  <si>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</si>
  <si>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</si>
  <si>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</si>
  <si>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</si>
  <si>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</si>
  <si>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</si>
  <si>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</si>
  <si>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</si>
  <si>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</si>
  <si>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</si>
  <si>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</si>
  <si>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</si>
  <si>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</si>
  <si>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</si>
  <si>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</si>
  <si>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</si>
  <si>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</si>
  <si>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</si>
  <si>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</si>
  <si>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</si>
  <si>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</si>
  <si>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</si>
  <si>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</si>
  <si>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</si>
  <si>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</si>
  <si>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</si>
  <si>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</si>
  <si>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</si>
  <si>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</si>
  <si>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</si>
  <si>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</si>
  <si>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</si>
  <si>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</si>
  <si>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</si>
  <si>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</si>
  <si>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</si>
  <si>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</si>
  <si>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</si>
  <si>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</si>
  <si>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</si>
  <si>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</si>
  <si>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</si>
  <si>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</si>
  <si>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</si>
  <si>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</si>
  <si>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</si>
  <si>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</si>
  <si>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</si>
  <si>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</si>
  <si>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</si>
  <si>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</si>
  <si>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</si>
  <si>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</si>
  <si>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</si>
  <si>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</si>
  <si>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</si>
  <si>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</si>
  <si>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</si>
  <si>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</si>
  <si>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</si>
  <si>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</si>
  <si>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</si>
  <si>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</si>
  <si>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</si>
  <si>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</si>
  <si>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</si>
  <si>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</si>
  <si>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</si>
  <si>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</si>
  <si>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</si>
  <si>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</si>
  <si>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</si>
  <si>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</si>
  <si>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</si>
  <si>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</si>
  <si>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</si>
  <si>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</si>
  <si>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</si>
  <si>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</si>
  <si>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</si>
  <si>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</si>
  <si>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</si>
  <si>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</si>
  <si>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</si>
  <si>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</si>
  <si>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</si>
  <si>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</si>
  <si>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</si>
  <si>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>Съставител: М.АЛЕКСАНДРОВА                                 Ръководител Д.ГЕОРГИЕВ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</si>
  <si>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</si>
  <si>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</si>
  <si>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Съставител:    МАРИЯ АЛЕКСАНДРОВА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</si>
  <si>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</si>
  <si>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</si>
  <si>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</si>
  <si>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</si>
  <si>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</si>
  <si>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</si>
  <si>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</si>
  <si>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</si>
  <si>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</si>
  <si>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</si>
  <si>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 xml:space="preserve">Отчетен период </t>
  </si>
  <si>
    <t>26.01.2010</t>
  </si>
  <si>
    <t>към 31.12.2009</t>
  </si>
  <si>
    <t>Дата на съставяне: 25.01.2010</t>
  </si>
  <si>
    <t xml:space="preserve">Дата  на съставяне: 25.01..2010.............                                                                                                                                </t>
  </si>
  <si>
    <t xml:space="preserve">Дата на съставяне: 25.01 .2010                                      </t>
  </si>
  <si>
    <t xml:space="preserve">Дата на съставяне   :25.01.2010                        </t>
  </si>
  <si>
    <t>Дата на съставяне:   25.01 .2010</t>
  </si>
  <si>
    <t>Дата на съставяне:     25.01 .2010</t>
  </si>
  <si>
    <r>
      <t>Дата на съставяне: 25.01 .2010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</si>
</sst>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99" sqref="A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10676</v>
      </c>
      <c r="D11" s="205">
        <v>11282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</v>
      </c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10678</v>
      </c>
      <c r="D19" s="209">
        <f>SUM(D11:D18)</f>
        <v>11282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-845</v>
      </c>
      <c r="H27" s="208">
        <f>SUM(H28:H30)</f>
        <v>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-845</v>
      </c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-1151</v>
      </c>
      <c r="H32" s="391">
        <v>-845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-1996</v>
      </c>
      <c r="H33" s="208">
        <f>H27+H31+H32</f>
        <v>-845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-502</v>
      </c>
      <c r="H36" s="208">
        <f>H25+H17+H33</f>
        <v>649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10678</v>
      </c>
      <c r="D55" s="209">
        <f>D19+D20+D21+D27+D32+D45+D51+D53+D54</f>
        <v>11282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53</v>
      </c>
      <c r="H61" s="208">
        <f>SUM(H62:H68)</f>
        <v>62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>
        <v>1</v>
      </c>
      <c r="H64" s="206">
        <v>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>
        <v>4</v>
      </c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1</v>
      </c>
      <c r="D68" s="205">
        <v>453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3194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11755</v>
      </c>
      <c r="H71" s="215">
        <f>H59+H60+H61+H69+H70</f>
        <v>11764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>
        <v>8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</v>
      </c>
      <c r="D75" s="209">
        <f>SUM(D67:D74)</f>
        <v>461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11755</v>
      </c>
      <c r="H79" s="216">
        <f>H71+H74+H75+H76</f>
        <v>11764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281</v>
      </c>
      <c r="D87" s="205">
        <v>670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293</v>
      </c>
      <c r="D88" s="205"/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574</v>
      </c>
      <c r="D91" s="209">
        <f>SUM(D87:D90)</f>
        <v>670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575</v>
      </c>
      <c r="D93" s="209">
        <f>D64+D75+D84+D91+D92</f>
        <v>1131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11253</v>
      </c>
      <c r="D94" s="218">
        <f>D93+D55</f>
        <v>12413</v>
      </c>
      <c r="E94" s="558" t="s">
        <v>269</v>
      </c>
      <c r="F94" s="345" t="s">
        <v>270</v>
      </c>
      <c r="G94" s="219">
        <f>G36+G39+G55+G79</f>
        <v>11253</v>
      </c>
      <c r="H94" s="219">
        <f>H36+H39+H55+H79</f>
        <v>12413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875</v>
      </c>
      <c r="B98" s="539"/>
      <c r="C98" s="601" t="s">
        <v>858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777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9">
      <selection activeCell="B45" sqref="B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598" t="s">
        <v>2</v>
      </c>
      <c r="G2" s="598"/>
      <c r="H2" s="353">
        <f>'справка №1-БАЛАНС'!H3</f>
        <v>175163724</v>
      </c>
    </row>
    <row r="3" spans="1:8" ht="15">
      <c r="A3" s="6" t="s">
        <v>859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33" t="str">
        <f>'справка №1-БАЛАНС'!E5</f>
        <v>към 31.12.2009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</v>
      </c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132</v>
      </c>
      <c r="D10" s="79">
        <v>567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/>
      <c r="E11" s="366" t="s">
        <v>289</v>
      </c>
      <c r="F11" s="365" t="s">
        <v>290</v>
      </c>
      <c r="G11" s="87">
        <v>7</v>
      </c>
      <c r="H11" s="87">
        <v>1</v>
      </c>
    </row>
    <row r="12" spans="1:8" ht="12">
      <c r="A12" s="363" t="s">
        <v>291</v>
      </c>
      <c r="B12" s="364" t="s">
        <v>292</v>
      </c>
      <c r="C12" s="79">
        <v>40</v>
      </c>
      <c r="D12" s="79">
        <v>34</v>
      </c>
      <c r="E12" s="366" t="s">
        <v>77</v>
      </c>
      <c r="F12" s="365" t="s">
        <v>293</v>
      </c>
      <c r="G12" s="87"/>
      <c r="H12" s="87">
        <v>452</v>
      </c>
    </row>
    <row r="13" spans="1:18" ht="12">
      <c r="A13" s="363" t="s">
        <v>294</v>
      </c>
      <c r="B13" s="364" t="s">
        <v>295</v>
      </c>
      <c r="C13" s="79">
        <v>3</v>
      </c>
      <c r="D13" s="79">
        <v>3</v>
      </c>
      <c r="E13" s="367" t="s">
        <v>50</v>
      </c>
      <c r="F13" s="368" t="s">
        <v>296</v>
      </c>
      <c r="G13" s="88">
        <f>SUM(G9:G12)</f>
        <v>7</v>
      </c>
      <c r="H13" s="88">
        <f>SUM(H9:H12)</f>
        <v>453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>
        <v>606</v>
      </c>
      <c r="D16" s="80">
        <v>62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>
        <v>606</v>
      </c>
      <c r="D17" s="81">
        <v>62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782</v>
      </c>
      <c r="D19" s="82">
        <f>SUM(D9:D15)+D16</f>
        <v>666</v>
      </c>
      <c r="E19" s="373" t="s">
        <v>313</v>
      </c>
      <c r="F19" s="369" t="s">
        <v>314</v>
      </c>
      <c r="G19" s="87">
        <v>24</v>
      </c>
      <c r="H19" s="87">
        <v>10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395</v>
      </c>
      <c r="D22" s="79">
        <v>556</v>
      </c>
      <c r="E22" s="373" t="s">
        <v>322</v>
      </c>
      <c r="F22" s="369" t="s">
        <v>323</v>
      </c>
      <c r="G22" s="87"/>
      <c r="H22" s="87">
        <v>1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3</v>
      </c>
      <c r="D24" s="79">
        <v>1</v>
      </c>
      <c r="E24" s="367" t="s">
        <v>102</v>
      </c>
      <c r="F24" s="370" t="s">
        <v>330</v>
      </c>
      <c r="G24" s="88">
        <f>SUM(G19:G23)</f>
        <v>24</v>
      </c>
      <c r="H24" s="88">
        <f>SUM(H19:H23)</f>
        <v>11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2</v>
      </c>
      <c r="D25" s="79">
        <v>86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400</v>
      </c>
      <c r="D26" s="82">
        <f>SUM(D22:D25)</f>
        <v>643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1182</v>
      </c>
      <c r="D28" s="83">
        <f>D26+D19</f>
        <v>1309</v>
      </c>
      <c r="E28" s="174" t="s">
        <v>335</v>
      </c>
      <c r="F28" s="370" t="s">
        <v>336</v>
      </c>
      <c r="G28" s="88">
        <f>G13+G15+G24</f>
        <v>31</v>
      </c>
      <c r="H28" s="88">
        <f>H13+H15+H24</f>
        <v>464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1151</v>
      </c>
      <c r="H30" s="90">
        <f>IF((D28-H28)&gt;0,D28-H28,0)</f>
        <v>845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1182</v>
      </c>
      <c r="D33" s="82">
        <f>D28-D31+D32</f>
        <v>1309</v>
      </c>
      <c r="E33" s="174" t="s">
        <v>349</v>
      </c>
      <c r="F33" s="370" t="s">
        <v>350</v>
      </c>
      <c r="G33" s="90">
        <f>G32-G31+G28</f>
        <v>31</v>
      </c>
      <c r="H33" s="90">
        <f>H32-H31+H28</f>
        <v>464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1151</v>
      </c>
      <c r="H34" s="88">
        <f>IF((D33-H33)&gt;0,D33-H33,0)</f>
        <v>845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1151</v>
      </c>
      <c r="H39" s="91">
        <f>IF(H34&gt;0,IF(D35+H34&lt;0,0,D35+H34),IF(D34-D35&lt;0,D35-D34,0))</f>
        <v>845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1151</v>
      </c>
      <c r="H41" s="85">
        <f>IF(D39=0,IF(H39-H40&gt;0,H39-H40+D40,0),IF(D39-D40&lt;0,D40-D39+H40,0))</f>
        <v>845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1182</v>
      </c>
      <c r="D42" s="86">
        <f>D33+D35+D39</f>
        <v>1309</v>
      </c>
      <c r="E42" s="177" t="s">
        <v>376</v>
      </c>
      <c r="F42" s="178" t="s">
        <v>377</v>
      </c>
      <c r="G42" s="90">
        <f>G39+G33</f>
        <v>1182</v>
      </c>
      <c r="H42" s="90">
        <f>H39+H33</f>
        <v>1309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873</v>
      </c>
      <c r="C44" s="532" t="s">
        <v>379</v>
      </c>
      <c r="D44" s="603" t="s">
        <v>860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18" sqref="C18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859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872</v>
      </c>
      <c r="B6" s="533" t="str">
        <f>'справка №1-БАЛАНС'!E5</f>
        <v>към 31.12.2009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9</v>
      </c>
      <c r="D10" s="92">
        <v>51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-30</v>
      </c>
      <c r="D11" s="92">
        <v>-841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-46</v>
      </c>
      <c r="D13" s="92">
        <v>-44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9</v>
      </c>
      <c r="D14" s="92">
        <v>-1603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24</v>
      </c>
      <c r="D16" s="92">
        <v>10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-399</v>
      </c>
      <c r="D17" s="92">
        <v>-643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337</v>
      </c>
      <c r="D19" s="92">
        <v>-324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-96</v>
      </c>
      <c r="D20" s="93">
        <f>SUM(D10:D19)</f>
        <v>-3394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>
        <v>-10210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-10210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>
        <v>7374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>
        <v>-3727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3647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-96</v>
      </c>
      <c r="D43" s="93">
        <f>D42+D32+D20</f>
        <v>-9957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670</v>
      </c>
      <c r="D44" s="184">
        <v>10627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574</v>
      </c>
      <c r="D45" s="93">
        <f>D44+D43</f>
        <v>670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574</v>
      </c>
      <c r="D46" s="94">
        <v>670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861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599" t="s">
        <v>862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НЕДВИЖИМИ ИМОТИ СОФИЯ АДСИЦ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859</v>
      </c>
      <c r="B4" s="574"/>
      <c r="C4" s="606" t="str">
        <f>'справка №1-БАЛАНС'!E4</f>
        <v> 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06" t="str">
        <f>'справка №1-БАЛАНС'!E5</f>
        <v>към 31.12.2009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-845</v>
      </c>
      <c r="K11" s="98"/>
      <c r="L11" s="424">
        <f>SUM(C11:K11)</f>
        <v>649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-845</v>
      </c>
      <c r="K15" s="99">
        <f t="shared" si="2"/>
        <v>0</v>
      </c>
      <c r="L15" s="424">
        <f t="shared" si="1"/>
        <v>649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-1151</v>
      </c>
      <c r="K16" s="98"/>
      <c r="L16" s="424">
        <f t="shared" si="1"/>
        <v>-1151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-1996</v>
      </c>
      <c r="K29" s="97">
        <f t="shared" si="6"/>
        <v>0</v>
      </c>
      <c r="L29" s="424">
        <f t="shared" si="1"/>
        <v>-502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-1996</v>
      </c>
      <c r="K32" s="97">
        <f t="shared" si="7"/>
        <v>0</v>
      </c>
      <c r="L32" s="424">
        <f t="shared" si="1"/>
        <v>-502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876</v>
      </c>
      <c r="B35" s="37"/>
      <c r="C35" s="24"/>
      <c r="D35" s="605" t="s">
        <v>518</v>
      </c>
      <c r="E35" s="605"/>
      <c r="F35" s="605" t="s">
        <v>863</v>
      </c>
      <c r="G35" s="605"/>
      <c r="H35" s="605"/>
      <c r="I35" s="605"/>
      <c r="J35" s="24" t="s">
        <v>852</v>
      </c>
      <c r="K35" s="24"/>
      <c r="L35" s="605" t="s">
        <v>864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E15" sqref="E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381</v>
      </c>
      <c r="B2" s="619"/>
      <c r="C2" s="585"/>
      <c r="D2" s="585"/>
      <c r="E2" s="606" t="str">
        <f>'справка №1-БАЛАНС'!E3</f>
        <v>НЕДВИЖИМИ ИМОТИ СОФИЯ АДСИЦ</v>
      </c>
      <c r="F2" s="627"/>
      <c r="G2" s="627"/>
      <c r="H2" s="585"/>
      <c r="I2" s="441"/>
      <c r="J2" s="441"/>
      <c r="K2" s="441"/>
      <c r="L2" s="441"/>
      <c r="M2" s="622" t="s">
        <v>865</v>
      </c>
      <c r="N2" s="618"/>
      <c r="O2" s="618"/>
      <c r="P2" s="623">
        <f>'справка №1-БАЛАНС'!H3</f>
        <v>175163724</v>
      </c>
      <c r="Q2" s="623"/>
      <c r="R2" s="353"/>
    </row>
    <row r="3" spans="1:18" ht="15">
      <c r="A3" s="626" t="s">
        <v>4</v>
      </c>
      <c r="B3" s="619"/>
      <c r="C3" s="586"/>
      <c r="D3" s="586"/>
      <c r="E3" s="606" t="str">
        <f>'справка №1-БАЛАНС'!E5</f>
        <v>към 31.12.2009</v>
      </c>
      <c r="F3" s="628"/>
      <c r="G3" s="628"/>
      <c r="H3" s="443"/>
      <c r="I3" s="443"/>
      <c r="J3" s="443"/>
      <c r="K3" s="443"/>
      <c r="L3" s="443"/>
      <c r="M3" s="624" t="s">
        <v>3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520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1" t="s">
        <v>460</v>
      </c>
      <c r="B5" s="612"/>
      <c r="C5" s="615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0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0" t="s">
        <v>526</v>
      </c>
      <c r="R5" s="620" t="s">
        <v>527</v>
      </c>
    </row>
    <row r="6" spans="1:18" s="44" customFormat="1" ht="48">
      <c r="A6" s="613"/>
      <c r="B6" s="614"/>
      <c r="C6" s="616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1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1"/>
      <c r="R6" s="621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11282</v>
      </c>
      <c r="E9" s="243"/>
      <c r="F9" s="243"/>
      <c r="G9" s="113">
        <f>D9+E9-F9</f>
        <v>11282</v>
      </c>
      <c r="H9" s="103"/>
      <c r="I9" s="103">
        <v>606</v>
      </c>
      <c r="J9" s="113">
        <f>G9+H9-I9</f>
        <v>10676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10676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/>
      <c r="E14" s="243">
        <v>2</v>
      </c>
      <c r="F14" s="243"/>
      <c r="G14" s="113">
        <f t="shared" si="2"/>
        <v>2</v>
      </c>
      <c r="H14" s="103"/>
      <c r="I14" s="103"/>
      <c r="J14" s="113">
        <f t="shared" si="3"/>
        <v>2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11282</v>
      </c>
      <c r="E17" s="248">
        <f>SUM(E9:E16)</f>
        <v>2</v>
      </c>
      <c r="F17" s="248">
        <f>SUM(F9:F16)</f>
        <v>0</v>
      </c>
      <c r="G17" s="113">
        <f t="shared" si="2"/>
        <v>11284</v>
      </c>
      <c r="H17" s="114">
        <f>SUM(H9:H16)</f>
        <v>0</v>
      </c>
      <c r="I17" s="114">
        <f>SUM(I9:I16)</f>
        <v>606</v>
      </c>
      <c r="J17" s="113">
        <f t="shared" si="3"/>
        <v>10678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10678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11282</v>
      </c>
      <c r="E40" s="547">
        <f>E17+E18+E19+E25+E38+E39</f>
        <v>2</v>
      </c>
      <c r="F40" s="547">
        <f aca="true" t="shared" si="13" ref="F40:R40">F17+F18+F19+F25+F38+F39</f>
        <v>0</v>
      </c>
      <c r="G40" s="547">
        <f t="shared" si="13"/>
        <v>11284</v>
      </c>
      <c r="H40" s="547">
        <f t="shared" si="13"/>
        <v>0</v>
      </c>
      <c r="I40" s="547">
        <f t="shared" si="13"/>
        <v>606</v>
      </c>
      <c r="J40" s="547">
        <f t="shared" si="13"/>
        <v>10678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10678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878</v>
      </c>
      <c r="C44" s="445"/>
      <c r="D44" s="446"/>
      <c r="E44" s="446"/>
      <c r="F44" s="446"/>
      <c r="G44" s="436"/>
      <c r="H44" s="447" t="s">
        <v>869</v>
      </c>
      <c r="I44" s="447"/>
      <c r="J44" s="447"/>
      <c r="K44" s="617"/>
      <c r="L44" s="617"/>
      <c r="M44" s="617"/>
      <c r="N44" s="617"/>
      <c r="O44" s="618" t="s">
        <v>870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4">
      <selection activeCell="C88" sqref="C8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605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">
        <v>866</v>
      </c>
      <c r="B3" s="63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към 31.12.2009</v>
      </c>
      <c r="B4" s="63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1</v>
      </c>
      <c r="D28" s="153"/>
      <c r="E28" s="166">
        <f t="shared" si="0"/>
        <v>1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1</v>
      </c>
      <c r="D43" s="149">
        <f>D24+D28+D29+D31+D30+D32+D33+D38</f>
        <v>0</v>
      </c>
      <c r="E43" s="164">
        <f>E24+E28+E29+E31+E30+E32+E33+E38</f>
        <v>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1</v>
      </c>
      <c r="D44" s="148">
        <f>D43+D21+D19+D9</f>
        <v>0</v>
      </c>
      <c r="E44" s="164">
        <f>E43+E21+E19+E9</f>
        <v>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3194</v>
      </c>
      <c r="D71" s="150">
        <f>SUM(D72:D74)</f>
        <v>3194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3194</v>
      </c>
      <c r="D73" s="153">
        <v>3194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0</v>
      </c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53</v>
      </c>
      <c r="D85" s="149">
        <f>SUM(D86:D90)+D94</f>
        <v>53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1</v>
      </c>
      <c r="D87" s="153">
        <v>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52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>
        <v>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11755</v>
      </c>
      <c r="D96" s="149">
        <f>D85+D80+D75+D71+D95</f>
        <v>11755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11755</v>
      </c>
      <c r="D97" s="149">
        <f>D96+D68+D66</f>
        <v>11755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776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879</v>
      </c>
      <c r="B109" s="630"/>
      <c r="C109" s="630" t="s">
        <v>868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867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06" t="str">
        <f>'справка №1-БАЛАНС'!E3</f>
        <v>НЕДВИЖИМИ ИМОТИ СОФИЯ АДСИЦ</v>
      </c>
      <c r="D4" s="628"/>
      <c r="E4" s="628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06" t="str">
        <f>'справка №1-БАЛАНС'!E5</f>
        <v>към 31.12.2009</v>
      </c>
      <c r="D5" s="637"/>
      <c r="E5" s="637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880</v>
      </c>
      <c r="B30" s="636"/>
      <c r="C30" s="636"/>
      <c r="D30" s="568" t="s">
        <v>815</v>
      </c>
      <c r="E30" s="635"/>
      <c r="F30" s="635"/>
      <c r="G30" s="635"/>
      <c r="H30" s="519" t="s">
        <v>777</v>
      </c>
      <c r="I30" s="635"/>
      <c r="J30" s="635"/>
    </row>
    <row r="31" spans="1:9" s="115" customFormat="1" ht="12">
      <c r="A31" s="437"/>
      <c r="B31" s="520"/>
      <c r="C31" s="437" t="s">
        <v>863</v>
      </c>
      <c r="D31" s="510"/>
      <c r="E31" s="510"/>
      <c r="F31" s="510"/>
      <c r="G31" s="510" t="s">
        <v>862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06" t="str">
        <f>'справка №1-БАЛАНС'!E3</f>
        <v>НЕДВИЖИМИ ИМОТИ СОФИЯ АДСИЦ</v>
      </c>
      <c r="C5" s="627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06" t="str">
        <f>'справка №1-БАЛАНС'!E5</f>
        <v>към 31.12.2009</v>
      </c>
      <c r="C6" s="637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881</v>
      </c>
      <c r="B151" s="561"/>
      <c r="C151" s="638" t="s">
        <v>871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851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2010-01-26T13:00:00Z</cp:lastPrinted>
  <dcterms:created xsi:type="dcterms:W3CDTF">2000-06-29T12:02:40Z</dcterms:created>
  <dcterms:modified xsi:type="dcterms:W3CDTF">2010-01-26T13:00:34Z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