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<sst xmlns="http://schemas.openxmlformats.org/spreadsheetml/2006/main" count="4192" uniqueCount="976">
  <si>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</si>
  <si>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</si>
  <si>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</si>
  <si>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</si>
  <si>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</si>
  <si>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</si>
  <si>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</si>
  <si>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</si>
  <si>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</si>
  <si>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</si>
  <si>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</si>
  <si>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</si>
  <si>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</si>
  <si>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</si>
  <si>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</si>
  <si>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</si>
  <si>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</si>
  <si>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</si>
  <si>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</si>
  <si>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</si>
  <si>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</si>
  <si>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</si>
  <si>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</si>
  <si>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</si>
  <si>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</si>
  <si>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</si>
  <si>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</si>
  <si>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</si>
  <si>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</si>
  <si>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</si>
  <si>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</si>
  <si>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</si>
  <si>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</si>
  <si>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</si>
  <si>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</si>
  <si>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</si>
  <si>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</si>
  <si>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</si>
  <si>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</si>
  <si>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</si>
  <si>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</si>
  <si>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</si>
  <si>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</si>
  <si>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</si>
  <si>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</si>
  <si>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</si>
  <si>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</si>
  <si>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</si>
  <si>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</si>
  <si>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</si>
  <si>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</si>
  <si>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</si>
  <si>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</si>
  <si>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</si>
  <si>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</si>
  <si>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</si>
  <si>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</si>
  <si>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</si>
  <si>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</si>
  <si>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</si>
  <si>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</si>
  <si>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</si>
  <si>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</si>
  <si>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</si>
  <si>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</si>
  <si>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</si>
  <si>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</si>
  <si>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</si>
  <si>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</si>
  <si>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</si>
  <si>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</si>
  <si>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</si>
  <si>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</si>
  <si>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</si>
  <si>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</si>
  <si>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</si>
  <si>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</si>
  <si>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</si>
  <si>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</si>
  <si>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</si>
  <si>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</si>
  <si>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</si>
  <si>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</si>
  <si>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</si>
  <si>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</si>
  <si>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</si>
  <si>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</si>
  <si>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</si>
  <si>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</si>
  <si>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</si>
  <si>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</si>
  <si>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</si>
  <si>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</si>
  <si>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</si>
  <si>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</si>
  <si>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</si>
  <si>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</si>
  <si>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</si>
  <si>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</si>
  <si>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</si>
  <si>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</si>
  <si>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</si>
  <si>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</si>
  <si>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</si>
  <si>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</si>
  <si>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</si>
  <si>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</si>
  <si>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</si>
  <si>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</si>
  <si>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</si>
  <si>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</si>
  <si>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</si>
  <si>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</si>
  <si>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</si>
  <si>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</si>
  <si>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</si>
  <si>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</si>
  <si>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</si>
  <si>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</si>
  <si>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</si>
  <si>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</si>
  <si>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</si>
  <si>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</si>
  <si>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</si>
  <si>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</si>
  <si>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</si>
  <si>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</si>
  <si>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</si>
  <si>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</si>
  <si>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</si>
  <si>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</si>
  <si>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</si>
  <si>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</si>
  <si>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</si>
  <si>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</si>
  <si>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</si>
  <si>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</si>
  <si>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</si>
  <si>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</si>
  <si>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</si>
  <si>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</si>
  <si>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</si>
  <si>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</si>
  <si>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</si>
  <si>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</si>
  <si>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</si>
  <si>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</si>
  <si>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</si>
  <si>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</si>
  <si>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</si>
  <si>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</si>
  <si>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</si>
  <si>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</si>
  <si>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</si>
  <si>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</si>
  <si>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</si>
  <si>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</si>
  <si>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</si>
  <si>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</si>
  <si>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</si>
  <si>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</si>
  <si>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</si>
  <si>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</si>
  <si>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</si>
  <si>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</si>
  <si>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</si>
  <si>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</si>
  <si>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</si>
  <si>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</si>
  <si>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</si>
  <si>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</si>
  <si>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</si>
  <si>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</si>
  <si>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</si>
  <si>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</si>
  <si>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</si>
  <si>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</si>
  <si>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</si>
  <si>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</si>
  <si>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</si>
  <si>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</si>
  <si>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</si>
  <si>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</si>
  <si>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</si>
  <si>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</si>
  <si>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</si>
  <si>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</si>
  <si>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</si>
  <si>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</si>
  <si>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</si>
  <si>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</si>
  <si>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</si>
  <si>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</si>
  <si>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</si>
  <si>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</si>
  <si>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</si>
  <si>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</si>
  <si>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</si>
  <si>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</si>
  <si>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</si>
  <si>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</si>
  <si>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</si>
  <si>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</si>
  <si>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</si>
  <si>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</si>
  <si>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</si>
  <si>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</si>
  <si>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</si>
  <si>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</si>
  <si>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</si>
  <si>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</si>
  <si>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</si>
  <si>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</si>
  <si>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</si>
  <si>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</si>
  <si>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</si>
  <si>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</si>
  <si>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</si>
  <si>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</si>
  <si>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</si>
  <si>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</si>
  <si>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</si>
  <si>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</si>
  <si>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</si>
  <si>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</si>
  <si>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</si>
  <si>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</si>
  <si>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</si>
  <si>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</si>
  <si>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</si>
  <si>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</si>
  <si>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</si>
  <si>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</si>
  <si>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</si>
  <si>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</si>
  <si>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</si>
  <si>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</si>
  <si>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</si>
  <si>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</si>
  <si>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</si>
  <si>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</si>
  <si>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</si>
  <si>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</si>
  <si>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</si>
  <si>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</si>
  <si>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</si>
  <si>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</si>
  <si>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</si>
  <si>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</si>
  <si>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</si>
  <si>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</si>
  <si>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</si>
  <si>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</si>
  <si>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</si>
  <si>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</si>
  <si>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</si>
  <si>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</si>
  <si>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</si>
  <si>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</si>
  <si>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</si>
  <si>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</si>
  <si>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</si>
  <si>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</si>
  <si>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</si>
  <si>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</si>
  <si>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</si>
  <si>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</si>
  <si>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</si>
  <si>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</si>
  <si>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</si>
  <si>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</si>
  <si>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</si>
  <si>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</si>
  <si>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</si>
  <si>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</si>
  <si>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</si>
  <si>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</si>
  <si>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</si>
  <si>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</si>
  <si>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</si>
  <si>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</si>
  <si>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</si>
  <si>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</si>
  <si>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</si>
  <si>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</si>
  <si>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</si>
  <si>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</si>
  <si>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</si>
  <si>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</si>
  <si>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</si>
  <si>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</si>
  <si>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</si>
  <si>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</si>
  <si>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</si>
  <si>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</si>
  <si>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</si>
  <si>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</si>
  <si>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</si>
  <si>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</si>
  <si>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</si>
  <si>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</si>
  <si>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</si>
  <si>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</si>
  <si>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</si>
  <si>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</si>
  <si>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</si>
  <si>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</si>
  <si>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</si>
  <si>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</si>
  <si>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</si>
  <si>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</si>
  <si>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</si>
  <si>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</si>
  <si>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</si>
  <si>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</si>
  <si>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</si>
  <si>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</si>
  <si>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</si>
  <si>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</si>
  <si>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</si>
  <si>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</si>
  <si>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</si>
  <si>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</si>
  <si>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</si>
  <si>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</si>
  <si>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</si>
  <si>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</si>
  <si>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</si>
  <si>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</si>
  <si>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</si>
  <si>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</si>
  <si>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</si>
  <si>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</si>
  <si>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</si>
  <si>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</si>
  <si>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</si>
  <si>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</si>
  <si>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</si>
  <si>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</si>
  <si>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</si>
  <si>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</si>
  <si>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</si>
  <si>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</si>
  <si>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</si>
  <si>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</si>
  <si>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</si>
  <si>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</si>
  <si>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</si>
  <si>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</si>
  <si>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</si>
  <si>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</si>
  <si>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</si>
  <si>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</si>
  <si>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</si>
  <si>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</si>
  <si>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</si>
  <si>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</si>
  <si>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</si>
  <si>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</si>
  <si>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</si>
  <si>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</si>
  <si>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</si>
  <si>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</si>
  <si>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</si>
  <si>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</si>
  <si>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</si>
  <si>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</si>
  <si>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</si>
  <si>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</si>
  <si>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</si>
  <si>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</si>
  <si>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</si>
  <si>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</si>
  <si>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</si>
  <si>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</si>
  <si>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</si>
  <si>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</si>
  <si>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</si>
  <si>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</si>
  <si>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</si>
  <si>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</si>
  <si>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</si>
  <si>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</si>
  <si>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</si>
  <si>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</si>
  <si>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</si>
  <si>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</si>
  <si>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</si>
  <si>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</si>
  <si>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</si>
  <si>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</si>
  <si>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</si>
  <si>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</si>
  <si>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</si>
  <si>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</si>
  <si>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</si>
  <si>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</si>
  <si>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</si>
  <si>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</si>
  <si>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</si>
  <si>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</si>
  <si>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</si>
  <si>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</si>
  <si>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</si>
  <si>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</si>
  <si>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</si>
  <si>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</si>
  <si>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</si>
  <si>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</si>
  <si>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</si>
  <si>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</si>
  <si>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</si>
  <si>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</si>
  <si>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</si>
  <si>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</si>
  <si>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</si>
  <si>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</si>
  <si>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</si>
  <si>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</si>
  <si>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</si>
  <si>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</si>
  <si>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</si>
  <si>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</si>
  <si>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</si>
  <si>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</si>
  <si>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</si>
  <si>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</si>
  <si>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</si>
  <si>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</si>
  <si>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</si>
  <si>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</si>
  <si>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</si>
  <si>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</si>
  <si>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</si>
  <si>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</si>
  <si>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</si>
  <si>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</si>
  <si>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</si>
  <si>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</si>
  <si>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</si>
  <si>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</si>
  <si>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</si>
  <si>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</si>
  <si>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</si>
  <si>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</si>
  <si>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</si>
  <si>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</si>
  <si>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</si>
  <si>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</si>
  <si>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</si>
  <si>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</si>
  <si>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</si>
  <si>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</si>
  <si>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</si>
  <si>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</si>
  <si>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</si>
  <si>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</si>
  <si>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</si>
  <si>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</si>
  <si>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</si>
  <si>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</si>
  <si>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</si>
  <si>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</si>
  <si>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</si>
  <si>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</si>
  <si>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</si>
  <si>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</si>
  <si>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</si>
  <si>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</si>
  <si>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</si>
  <si>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</si>
  <si>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</si>
  <si>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</si>
  <si>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</si>
  <si>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</si>
  <si>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</si>
  <si>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</si>
  <si>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</si>
  <si>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</si>
  <si>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</si>
  <si>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</si>
  <si>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</si>
  <si>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</si>
  <si>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</si>
  <si>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</si>
  <si>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</si>
  <si>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</si>
  <si>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</si>
  <si>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</si>
  <si>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</si>
  <si>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</si>
  <si>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</si>
  <si>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</si>
  <si>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</si>
  <si>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</si>
  <si>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</si>
  <si>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</si>
  <si>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</si>
  <si>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</si>
  <si>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</si>
  <si>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</si>
  <si>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</si>
  <si>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</si>
  <si>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</si>
  <si>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</si>
  <si>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</si>
  <si>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</si>
  <si>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</si>
  <si>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</si>
  <si>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</si>
  <si>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</si>
  <si>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</si>
  <si>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</si>
  <si>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</si>
  <si>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</si>
  <si>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</si>
  <si>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</si>
  <si>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</si>
  <si>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</si>
  <si>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</si>
  <si>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</si>
  <si>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</si>
  <si>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</si>
  <si>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</si>
  <si>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</si>
  <si>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</si>
  <si>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</si>
  <si>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</si>
  <si>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</si>
  <si>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</si>
  <si>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</si>
  <si>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</si>
  <si>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</si>
  <si>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</si>
  <si>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</si>
  <si>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</si>
  <si>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</si>
  <si>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</si>
  <si>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</si>
  <si>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</si>
  <si>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</si>
  <si>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</si>
  <si>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</si>
  <si>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</si>
  <si>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</si>
  <si>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</si>
  <si>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</si>
  <si>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</si>
  <si>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</si>
  <si>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</si>
  <si>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</si>
  <si>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</si>
  <si>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</si>
  <si>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</si>
  <si>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</si>
  <si>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</si>
  <si>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</si>
  <si>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</si>
  <si>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</si>
  <si>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</si>
  <si>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</si>
  <si>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</si>
  <si>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</si>
  <si>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</si>
  <si>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</si>
  <si>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</si>
  <si>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</si>
  <si>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</si>
  <si>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</si>
  <si>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</si>
  <si>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</si>
  <si>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</si>
  <si>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</si>
  <si>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</si>
  <si>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</si>
  <si>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</si>
  <si>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</si>
  <si>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</si>
  <si>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</si>
  <si>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</si>
  <si>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</si>
  <si>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</si>
  <si>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</si>
  <si>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</si>
  <si>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</si>
  <si>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</si>
  <si>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</si>
  <si>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</si>
  <si>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</si>
  <si>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</si>
  <si>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</si>
  <si>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</si>
  <si>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</si>
  <si>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</si>
  <si>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</si>
  <si>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</si>
  <si>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</si>
  <si>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</si>
  <si>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</si>
  <si>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</si>
  <si>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</si>
  <si>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</si>
  <si>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</si>
  <si>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</si>
  <si>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</si>
  <si>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</si>
  <si>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</si>
  <si>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</si>
  <si>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</si>
  <si>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</si>
  <si>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</si>
  <si>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</si>
  <si>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</si>
  <si>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</si>
  <si>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</si>
  <si>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</si>
  <si>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</si>
  <si>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</si>
  <si>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</si>
  <si>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</si>
  <si>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</si>
  <si>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</si>
  <si>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</si>
  <si>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</si>
  <si>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</si>
  <si>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</si>
  <si>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</si>
  <si>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</si>
  <si>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</si>
  <si>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</si>
  <si>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</si>
  <si>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</si>
  <si>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</si>
  <si>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</si>
  <si>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</si>
  <si>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</si>
  <si>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</si>
  <si>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</si>
  <si>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</si>
  <si>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</si>
  <si>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</si>
  <si>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</si>
  <si>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</si>
  <si>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</si>
  <si>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</si>
  <si>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</si>
  <si>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</si>
  <si>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</si>
  <si>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</si>
  <si>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</si>
  <si>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</si>
  <si>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</si>
  <si>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</si>
  <si>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</si>
  <si>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</si>
  <si>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</si>
  <si>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</si>
  <si>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</si>
  <si>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</si>
  <si>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</si>
  <si>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</si>
  <si>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</si>
  <si>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</si>
  <si>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</si>
  <si>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</si>
  <si>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</si>
  <si>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</si>
  <si>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</si>
  <si>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</si>
  <si>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</si>
  <si>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</si>
  <si>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</si>
  <si>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</si>
  <si>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</si>
  <si>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</si>
  <si>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</si>
  <si>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</si>
  <si>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</si>
  <si>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</si>
  <si>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</si>
  <si>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</si>
  <si>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</si>
  <si>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</si>
  <si>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</si>
  <si>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</si>
  <si>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</si>
  <si>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</si>
  <si>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</si>
  <si>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</si>
  <si>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</si>
  <si>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</si>
  <si>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</si>
  <si>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</si>
  <si>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</si>
  <si>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</si>
  <si>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</si>
  <si>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</si>
  <si>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</si>
  <si>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</si>
  <si>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</si>
  <si>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</si>
  <si>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</si>
  <si>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</si>
  <si>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</si>
  <si>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</si>
  <si>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</si>
  <si>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</si>
  <si>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</si>
  <si>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</si>
  <si>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</si>
  <si>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</si>
  <si>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</si>
  <si>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</si>
  <si>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</si>
  <si>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</si>
  <si>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</si>
  <si>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</si>
  <si>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</si>
  <si>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</si>
  <si>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</si>
  <si>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</si>
  <si>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</si>
  <si>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</si>
  <si>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</si>
  <si>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</si>
  <si>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</si>
  <si>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</si>
  <si>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</si>
  <si>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</si>
  <si>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</si>
  <si>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</si>
  <si>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</si>
  <si>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</si>
  <si>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</si>
  <si>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</si>
  <si>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</si>
  <si>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</si>
  <si>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</si>
  <si>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</si>
  <si>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</si>
  <si>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</si>
  <si>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</si>
  <si>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</si>
  <si>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</si>
  <si>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</si>
  <si>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</si>
  <si>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</si>
  <si>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</si>
  <si>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</si>
  <si>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</si>
  <si>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</si>
  <si>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</si>
  <si>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</si>
  <si>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</si>
  <si>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</si>
  <si>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</si>
  <si>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</si>
  <si>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</si>
  <si>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</si>
  <si>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</si>
  <si>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</si>
  <si>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</si>
  <si>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</si>
  <si>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</si>
  <si>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</si>
  <si>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</si>
  <si>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</si>
  <si>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</si>
  <si>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</si>
  <si>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</si>
  <si>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</si>
  <si>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</si>
  <si>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</si>
  <si>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</si>
  <si>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</si>
  <si>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</si>
  <si>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</si>
  <si>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</si>
  <si>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</si>
  <si>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</si>
  <si>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</si>
  <si>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</si>
  <si>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</si>
  <si>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</si>
  <si>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</si>
  <si>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</si>
  <si>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</si>
  <si>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</si>
  <si>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</si>
  <si>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</si>
  <si>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</si>
  <si>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</si>
  <si>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</si>
  <si>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</si>
  <si>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</si>
  <si>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</si>
  <si>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</si>
  <si>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</si>
  <si>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</si>
  <si>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</si>
  <si>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</si>
  <si>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</si>
  <si>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</si>
  <si>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</si>
  <si>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</si>
  <si>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</si>
  <si>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</si>
  <si>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</si>
  <si>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</si>
  <si>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</si>
  <si>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</si>
  <si>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</si>
  <si>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</si>
  <si>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</si>
  <si>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</si>
  <si>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</si>
  <si>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</si>
  <si>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</si>
  <si>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</si>
  <si>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</si>
  <si>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</si>
  <si>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</si>
  <si>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</si>
  <si>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</si>
  <si>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</si>
  <si>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</si>
  <si>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</si>
  <si>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</si>
  <si>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</si>
  <si>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</si>
  <si>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</si>
  <si>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</si>
  <si>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</si>
  <si>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</si>
  <si>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</si>
  <si>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</si>
  <si>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</si>
  <si>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</si>
  <si>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</si>
  <si>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</si>
  <si>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</si>
  <si>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</si>
  <si>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</si>
  <si>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</si>
  <si>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</si>
  <si>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</si>
  <si>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</si>
  <si>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</si>
  <si>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</si>
  <si>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</si>
  <si>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</si>
  <si>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</si>
  <si>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</si>
  <si>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</si>
  <si>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</si>
  <si>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</si>
  <si>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</si>
  <si>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</si>
  <si>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</si>
  <si>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</si>
  <si>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</si>
  <si>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</si>
  <si>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</si>
  <si>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</si>
  <si>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</si>
  <si>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</si>
  <si>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</si>
  <si>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</si>
  <si>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</si>
  <si>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</si>
  <si>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</si>
  <si>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</si>
  <si>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</si>
  <si>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</si>
  <si>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</si>
  <si>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</si>
  <si>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</si>
  <si>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</si>
  <si>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</si>
  <si>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</si>
  <si>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</si>
  <si>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</si>
  <si>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</si>
  <si>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</si>
  <si>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</si>
  <si>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</si>
  <si>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</si>
  <si>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</si>
  <si>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</si>
  <si>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</si>
  <si>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</si>
  <si>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</si>
  <si>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</si>
  <si>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</si>
  <si>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</si>
  <si>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</si>
  <si>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</si>
  <si>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</si>
  <si>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</si>
  <si>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</si>
  <si>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</si>
  <si>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</si>
  <si>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</si>
  <si>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</si>
  <si>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</si>
  <si>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</si>
  <si>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</si>
  <si>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</si>
  <si>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</si>
  <si>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</si>
  <si>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</si>
  <si>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</si>
  <si>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</si>
  <si>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</si>
  <si>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</si>
  <si>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</si>
  <si>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</si>
  <si>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</si>
  <si>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</si>
  <si>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</si>
  <si>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</si>
  <si>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</si>
  <si>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</si>
  <si>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</si>
  <si>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</si>
  <si>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</si>
  <si>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</si>
  <si>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</si>
  <si>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</si>
  <si>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</si>
  <si>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</si>
  <si>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</si>
  <si>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</si>
  <si>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</si>
  <si>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</si>
  <si>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</si>
  <si>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</si>
  <si>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</si>
  <si>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</si>
  <si>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</si>
  <si>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</si>
  <si>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</si>
  <si>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</si>
  <si>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</si>
  <si>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</si>
  <si>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</si>
  <si>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</si>
  <si>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</si>
  <si>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</si>
  <si>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</si>
  <si>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</si>
  <si>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</si>
  <si>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</si>
  <si>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</si>
  <si>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</si>
  <si>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</si>
  <si>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</si>
  <si>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</si>
  <si>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</si>
  <si>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</si>
  <si>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</si>
  <si>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</si>
  <si>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</si>
  <si>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</si>
  <si>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</si>
  <si>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</si>
  <si>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</si>
  <si>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</si>
  <si>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</si>
  <si>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</si>
  <si>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</si>
  <si>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</si>
  <si>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</si>
  <si>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гр. София, бул. "Петко Каравелов" №34, ет.5</t>
  </si>
  <si>
    <t>гр. София, ул. "Бяло поле" №3, ет.3, офис 10-11</t>
  </si>
  <si>
    <t>Инвестор.БГ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</si>
</sst>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42844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Николай Димитров Колев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42844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973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975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-0.23562570462232243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3.6991150442477876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-0.12381516587677725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-0.12810297272448667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0.8107014388489209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0.6196286472148541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0.21061007957559683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0.010079575596816976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0.010079575596816976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0.6881303335919318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0.5436714679742568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1.0820029027576197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-29.876106194690266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1.0346307079374808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-2.0707964601769913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0.1808097615085968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10.355828220858896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737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344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1623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280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2095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173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189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75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332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769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229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112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37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378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1168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3263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214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409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409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623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-3718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789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-4507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-418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-4136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-113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1179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1190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49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252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1491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41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1836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775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514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128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131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250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1877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1885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3263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456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250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92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473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61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297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224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132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99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1985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234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239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2224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2224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-3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-3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2221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1245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514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1774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29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29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1803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421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1803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421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418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418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2221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1757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-1183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-489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-62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-90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-60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373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365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-292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-292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19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293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293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-79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214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214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409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409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409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409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622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622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-44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79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657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657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-4375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-4375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-418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-4793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-4793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349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349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-418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-44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-113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-113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506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1073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134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337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91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36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3033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493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18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33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3627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4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3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18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320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352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356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1005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134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30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18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1187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320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4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4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1511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510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856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75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310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91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356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2198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44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20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31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95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2472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510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856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75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310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91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356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2198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44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20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31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95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2472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109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831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41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318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65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1364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38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18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22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78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1442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45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5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10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6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12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88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92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801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46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30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877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877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119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75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298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71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12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575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40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19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23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82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657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119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75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298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71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12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575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40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19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23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82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657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510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737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12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20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344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1623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8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13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1815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280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229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164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65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112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37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378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658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229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164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65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112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37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378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378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280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280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1179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1179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1190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49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41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41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41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1829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775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514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128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31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250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155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95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131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1877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3116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41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41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41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1829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775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514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128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31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250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155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95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131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1877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1877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1179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1179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1190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49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1239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510</v>
      </c>
      <c r="D12" s="187">
        <v>506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>
        <v>737</v>
      </c>
      <c r="D13" s="187">
        <v>747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>
        <v>242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93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</v>
      </c>
      <c r="D16" s="187">
        <v>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20</v>
      </c>
      <c r="D17" s="187">
        <v>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3400</v>
      </c>
      <c r="H18" s="579">
        <f>H12+H15+H16+H17</f>
        <v>3400</v>
      </c>
    </row>
    <row r="19" spans="1:8" ht="15.75">
      <c r="A19" s="84" t="s">
        <v>49</v>
      </c>
      <c r="B19" s="86" t="s">
        <v>50</v>
      </c>
      <c r="C19" s="188">
        <v>344</v>
      </c>
      <c r="D19" s="187">
        <v>36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1623</v>
      </c>
      <c r="D20" s="567">
        <f>SUM(D12:D19)</f>
        <v>1669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214</v>
      </c>
      <c r="H21" s="187">
        <v>293</v>
      </c>
    </row>
    <row r="22" spans="1:13" ht="15.75">
      <c r="A22" s="94" t="s">
        <v>60</v>
      </c>
      <c r="B22" s="91" t="s">
        <v>61</v>
      </c>
      <c r="C22" s="463">
        <v>173</v>
      </c>
      <c r="D22" s="464">
        <v>493</v>
      </c>
      <c r="E22" s="192" t="s">
        <v>62</v>
      </c>
      <c r="F22" s="87" t="s">
        <v>63</v>
      </c>
      <c r="G22" s="582">
        <f>SUM(G23:G25)</f>
        <v>409</v>
      </c>
      <c r="H22" s="583">
        <f>SUM(H23:H25)</f>
        <v>409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4</v>
      </c>
      <c r="D24" s="187">
        <v>6</v>
      </c>
      <c r="E24" s="193" t="s">
        <v>69</v>
      </c>
      <c r="F24" s="87" t="s">
        <v>70</v>
      </c>
      <c r="G24" s="188">
        <v>409</v>
      </c>
      <c r="H24" s="187">
        <v>409</v>
      </c>
      <c r="M24" s="92"/>
    </row>
    <row r="25" spans="1:8" ht="15.75">
      <c r="A25" s="84" t="s">
        <v>71</v>
      </c>
      <c r="B25" s="86" t="s">
        <v>72</v>
      </c>
      <c r="C25" s="188">
        <v>1</v>
      </c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623</v>
      </c>
      <c r="H26" s="567">
        <f>H20+H21+H22</f>
        <v>702</v>
      </c>
      <c r="M26" s="92"/>
    </row>
    <row r="27" spans="1:8" ht="15.75">
      <c r="A27" s="84" t="s">
        <v>79</v>
      </c>
      <c r="B27" s="86" t="s">
        <v>80</v>
      </c>
      <c r="C27" s="188">
        <v>8</v>
      </c>
      <c r="D27" s="187">
        <v>11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13</v>
      </c>
      <c r="D28" s="567">
        <f>SUM(D24:D27)</f>
        <v>17</v>
      </c>
      <c r="E28" s="193" t="s">
        <v>84</v>
      </c>
      <c r="F28" s="87" t="s">
        <v>85</v>
      </c>
      <c r="G28" s="564">
        <f>SUM(G29:G31)</f>
        <v>-3718</v>
      </c>
      <c r="H28" s="565">
        <f>SUM(H29:H31)</f>
        <v>-3284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789</v>
      </c>
      <c r="H29" s="187">
        <v>622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-4507</v>
      </c>
      <c r="H30" s="187">
        <v>-3906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7">
        <v>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</v>
      </c>
      <c r="D33" s="567">
        <f>D31+D32</f>
        <v>6</v>
      </c>
      <c r="E33" s="191" t="s">
        <v>101</v>
      </c>
      <c r="F33" s="87" t="s">
        <v>102</v>
      </c>
      <c r="G33" s="188">
        <v>-418</v>
      </c>
      <c r="H33" s="187">
        <v>-469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-4136</v>
      </c>
      <c r="H34" s="567">
        <f>H28+H32+H33</f>
        <v>-3753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-113</v>
      </c>
      <c r="H37" s="569">
        <f>H26+H18+H34</f>
        <v>349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1179</v>
      </c>
      <c r="H45" s="187">
        <v>1057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>
        <v>174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7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1190</v>
      </c>
      <c r="H50" s="565">
        <f>SUM(H44:H49)</f>
        <v>1242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49</v>
      </c>
      <c r="H54" s="187">
        <v>68</v>
      </c>
    </row>
    <row r="55" spans="1:8" ht="15.75">
      <c r="A55" s="94" t="s">
        <v>166</v>
      </c>
      <c r="B55" s="90" t="s">
        <v>167</v>
      </c>
      <c r="C55" s="465">
        <v>280</v>
      </c>
      <c r="D55" s="466">
        <v>340</v>
      </c>
      <c r="E55" s="84" t="s">
        <v>168</v>
      </c>
      <c r="F55" s="89" t="s">
        <v>169</v>
      </c>
      <c r="G55" s="188">
        <v>252</v>
      </c>
      <c r="H55" s="187">
        <v>266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2095</v>
      </c>
      <c r="D56" s="571">
        <f>D20+D21+D22+D28+D33+D46+D52+D54+D55</f>
        <v>2525</v>
      </c>
      <c r="E56" s="94" t="s">
        <v>825</v>
      </c>
      <c r="F56" s="93" t="s">
        <v>172</v>
      </c>
      <c r="G56" s="568">
        <f>G50+G52+G53+G54+G55</f>
        <v>1491</v>
      </c>
      <c r="H56" s="569">
        <f>H50+H52+H53+H54+H55</f>
        <v>1576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173</v>
      </c>
      <c r="D59" s="187">
        <v>184</v>
      </c>
      <c r="E59" s="192" t="s">
        <v>180</v>
      </c>
      <c r="F59" s="473" t="s">
        <v>181</v>
      </c>
      <c r="G59" s="188">
        <v>41</v>
      </c>
      <c r="H59" s="187">
        <v>218</v>
      </c>
    </row>
    <row r="60" spans="1:13" ht="15.75">
      <c r="A60" s="84" t="s">
        <v>178</v>
      </c>
      <c r="B60" s="86" t="s">
        <v>179</v>
      </c>
      <c r="C60" s="188">
        <v>189</v>
      </c>
      <c r="D60" s="187">
        <v>178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75</v>
      </c>
      <c r="D61" s="187">
        <v>82</v>
      </c>
      <c r="E61" s="191" t="s">
        <v>188</v>
      </c>
      <c r="F61" s="87" t="s">
        <v>189</v>
      </c>
      <c r="G61" s="564">
        <f>SUM(G62:G68)</f>
        <v>1836</v>
      </c>
      <c r="H61" s="565">
        <f>SUM(H62:H68)</f>
        <v>1794</v>
      </c>
    </row>
    <row r="62" spans="1:13" ht="15.75">
      <c r="A62" s="84" t="s">
        <v>186</v>
      </c>
      <c r="B62" s="88" t="s">
        <v>187</v>
      </c>
      <c r="C62" s="188">
        <v>332</v>
      </c>
      <c r="D62" s="187">
        <v>428</v>
      </c>
      <c r="E62" s="191" t="s">
        <v>192</v>
      </c>
      <c r="F62" s="87" t="s">
        <v>193</v>
      </c>
      <c r="G62" s="188">
        <v>7</v>
      </c>
      <c r="H62" s="187">
        <v>48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775</v>
      </c>
      <c r="H63" s="187">
        <v>721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514</v>
      </c>
      <c r="H64" s="187">
        <v>560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769</v>
      </c>
      <c r="D65" s="567">
        <f>SUM(D59:D64)</f>
        <v>872</v>
      </c>
      <c r="E65" s="84" t="s">
        <v>201</v>
      </c>
      <c r="F65" s="87" t="s">
        <v>202</v>
      </c>
      <c r="G65" s="188">
        <v>128</v>
      </c>
      <c r="H65" s="187">
        <v>133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31</v>
      </c>
      <c r="H66" s="187">
        <v>32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131</v>
      </c>
      <c r="H67" s="187">
        <v>105</v>
      </c>
    </row>
    <row r="68" spans="1:8" ht="15.75">
      <c r="A68" s="84" t="s">
        <v>206</v>
      </c>
      <c r="B68" s="86" t="s">
        <v>207</v>
      </c>
      <c r="C68" s="188">
        <v>229</v>
      </c>
      <c r="D68" s="187">
        <v>372</v>
      </c>
      <c r="E68" s="84" t="s">
        <v>212</v>
      </c>
      <c r="F68" s="87" t="s">
        <v>213</v>
      </c>
      <c r="G68" s="188">
        <v>250</v>
      </c>
      <c r="H68" s="187">
        <v>195</v>
      </c>
    </row>
    <row r="69" spans="1:8" ht="15.75">
      <c r="A69" s="84" t="s">
        <v>210</v>
      </c>
      <c r="B69" s="86" t="s">
        <v>211</v>
      </c>
      <c r="C69" s="188">
        <v>112</v>
      </c>
      <c r="D69" s="187">
        <v>117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37</v>
      </c>
      <c r="D70" s="187">
        <v>48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1877</v>
      </c>
      <c r="H71" s="567">
        <f>H59+H60+H61+H69+H70</f>
        <v>2012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378</v>
      </c>
      <c r="D76" s="567">
        <f>SUM(D68:D75)</f>
        <v>537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8</v>
      </c>
      <c r="H77" s="466">
        <v>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1885</v>
      </c>
      <c r="H79" s="569">
        <f>H71+H73+H75+H77</f>
        <v>2017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>
        <v>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19</v>
      </c>
      <c r="D89" s="187">
        <v>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19</v>
      </c>
      <c r="D92" s="567">
        <f>SUM(D88:D91)</f>
        <v>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</v>
      </c>
      <c r="D93" s="466">
        <v>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1168</v>
      </c>
      <c r="D94" s="571">
        <f>D65+D76+D85+D92+D93</f>
        <v>1417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3263</v>
      </c>
      <c r="D95" s="573">
        <f>D94+D56</f>
        <v>3942</v>
      </c>
      <c r="E95" s="220" t="s">
        <v>916</v>
      </c>
      <c r="F95" s="476" t="s">
        <v>268</v>
      </c>
      <c r="G95" s="572">
        <f>G37+G40+G56+G79</f>
        <v>3263</v>
      </c>
      <c r="H95" s="573">
        <f>H37+H40+H56+H79</f>
        <v>3942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42844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Николай Димитров Колев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456</v>
      </c>
      <c r="D12" s="308">
        <v>450</v>
      </c>
      <c r="E12" s="185" t="s">
        <v>277</v>
      </c>
      <c r="F12" s="231" t="s">
        <v>278</v>
      </c>
      <c r="G12" s="307">
        <v>1245</v>
      </c>
      <c r="H12" s="308">
        <v>1053</v>
      </c>
    </row>
    <row r="13" spans="1:8" ht="15.75">
      <c r="A13" s="185" t="s">
        <v>279</v>
      </c>
      <c r="B13" s="181" t="s">
        <v>280</v>
      </c>
      <c r="C13" s="307">
        <v>250</v>
      </c>
      <c r="D13" s="308">
        <v>336</v>
      </c>
      <c r="E13" s="185" t="s">
        <v>281</v>
      </c>
      <c r="F13" s="231" t="s">
        <v>282</v>
      </c>
      <c r="G13" s="307">
        <v>7</v>
      </c>
      <c r="H13" s="308">
        <v>23</v>
      </c>
    </row>
    <row r="14" spans="1:8" ht="15.75">
      <c r="A14" s="185" t="s">
        <v>283</v>
      </c>
      <c r="B14" s="181" t="s">
        <v>284</v>
      </c>
      <c r="C14" s="307">
        <v>92</v>
      </c>
      <c r="D14" s="308">
        <v>104</v>
      </c>
      <c r="E14" s="236" t="s">
        <v>285</v>
      </c>
      <c r="F14" s="231" t="s">
        <v>286</v>
      </c>
      <c r="G14" s="307">
        <v>8</v>
      </c>
      <c r="H14" s="308"/>
    </row>
    <row r="15" spans="1:8" ht="15.75">
      <c r="A15" s="185" t="s">
        <v>287</v>
      </c>
      <c r="B15" s="181" t="s">
        <v>288</v>
      </c>
      <c r="C15" s="307">
        <v>473</v>
      </c>
      <c r="D15" s="308">
        <v>454</v>
      </c>
      <c r="E15" s="236" t="s">
        <v>79</v>
      </c>
      <c r="F15" s="231" t="s">
        <v>289</v>
      </c>
      <c r="G15" s="307">
        <v>514</v>
      </c>
      <c r="H15" s="308">
        <v>460</v>
      </c>
    </row>
    <row r="16" spans="1:8" ht="15.75">
      <c r="A16" s="185" t="s">
        <v>290</v>
      </c>
      <c r="B16" s="181" t="s">
        <v>291</v>
      </c>
      <c r="C16" s="307">
        <v>61</v>
      </c>
      <c r="D16" s="308">
        <v>57</v>
      </c>
      <c r="E16" s="227" t="s">
        <v>52</v>
      </c>
      <c r="F16" s="255" t="s">
        <v>292</v>
      </c>
      <c r="G16" s="597">
        <f>SUM(G12:G15)</f>
        <v>1774</v>
      </c>
      <c r="H16" s="598">
        <f>SUM(H12:H15)</f>
        <v>1536</v>
      </c>
    </row>
    <row r="17" spans="1:8" ht="31.5">
      <c r="A17" s="185" t="s">
        <v>293</v>
      </c>
      <c r="B17" s="181" t="s">
        <v>294</v>
      </c>
      <c r="C17" s="307">
        <v>297</v>
      </c>
      <c r="D17" s="308">
        <v>468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224</v>
      </c>
      <c r="D18" s="308">
        <v>80</v>
      </c>
      <c r="E18" s="225" t="s">
        <v>297</v>
      </c>
      <c r="F18" s="229" t="s">
        <v>298</v>
      </c>
      <c r="G18" s="608">
        <v>29</v>
      </c>
      <c r="H18" s="609">
        <v>218</v>
      </c>
    </row>
    <row r="19" spans="1:8" ht="15.75">
      <c r="A19" s="185" t="s">
        <v>299</v>
      </c>
      <c r="B19" s="181" t="s">
        <v>300</v>
      </c>
      <c r="C19" s="307">
        <v>132</v>
      </c>
      <c r="D19" s="308">
        <v>54</v>
      </c>
      <c r="E19" s="185" t="s">
        <v>301</v>
      </c>
      <c r="F19" s="228" t="s">
        <v>302</v>
      </c>
      <c r="G19" s="307">
        <v>29</v>
      </c>
      <c r="H19" s="308">
        <v>218</v>
      </c>
    </row>
    <row r="20" spans="1:8" ht="15.75">
      <c r="A20" s="226" t="s">
        <v>303</v>
      </c>
      <c r="B20" s="181" t="s">
        <v>304</v>
      </c>
      <c r="C20" s="307">
        <v>99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1985</v>
      </c>
      <c r="D22" s="598">
        <f>SUM(D12:D18)+D19</f>
        <v>2003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234</v>
      </c>
      <c r="D25" s="308">
        <v>244</v>
      </c>
      <c r="E25" s="185" t="s">
        <v>318</v>
      </c>
      <c r="F25" s="228" t="s">
        <v>319</v>
      </c>
      <c r="G25" s="307"/>
      <c r="H25" s="308">
        <v>17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9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17</v>
      </c>
    </row>
    <row r="28" spans="1:8" ht="15.75">
      <c r="A28" s="185" t="s">
        <v>79</v>
      </c>
      <c r="B28" s="228" t="s">
        <v>327</v>
      </c>
      <c r="C28" s="307">
        <v>5</v>
      </c>
      <c r="D28" s="308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239</v>
      </c>
      <c r="D29" s="598">
        <f>SUM(D25:D28)</f>
        <v>258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2224</v>
      </c>
      <c r="D31" s="604">
        <f>D29+D22</f>
        <v>2261</v>
      </c>
      <c r="E31" s="242" t="s">
        <v>800</v>
      </c>
      <c r="F31" s="257" t="s">
        <v>331</v>
      </c>
      <c r="G31" s="244">
        <f>G16+G18+G27</f>
        <v>1803</v>
      </c>
      <c r="H31" s="245">
        <f>H16+H18+H27</f>
        <v>1771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421</v>
      </c>
      <c r="H33" s="598">
        <f>IF((D31-H31)&gt;0,D31-H31,0)</f>
        <v>490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2224</v>
      </c>
      <c r="D36" s="606">
        <f>D31-D34+D35</f>
        <v>2261</v>
      </c>
      <c r="E36" s="253" t="s">
        <v>346</v>
      </c>
      <c r="F36" s="247" t="s">
        <v>347</v>
      </c>
      <c r="G36" s="258">
        <f>G35-G34+G31</f>
        <v>1803</v>
      </c>
      <c r="H36" s="259">
        <f>H35-H34+H31</f>
        <v>1771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421</v>
      </c>
      <c r="H37" s="245">
        <f>IF((D36-H36)&gt;0,D36-H36,0)</f>
        <v>490</v>
      </c>
    </row>
    <row r="38" spans="1:8" ht="15.75">
      <c r="A38" s="225" t="s">
        <v>352</v>
      </c>
      <c r="B38" s="229" t="s">
        <v>353</v>
      </c>
      <c r="C38" s="597">
        <f>C39+C40+C41</f>
        <v>-3</v>
      </c>
      <c r="D38" s="598">
        <f>D39+D40+D41</f>
        <v>-21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-3</v>
      </c>
      <c r="D40" s="308">
        <v>-21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418</v>
      </c>
      <c r="H42" s="235">
        <f>IF(H37&gt;0,IF(D38+H37&lt;0,0,D38+H37),IF(D37-D38&lt;0,D38-D37,0))</f>
        <v>469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418</v>
      </c>
      <c r="H44" s="259">
        <f>IF(D42=0,IF(H42-H43&gt;0,H42-H43+D43,0),IF(D42-D43&lt;0,D43-D42+H43,0))</f>
        <v>469</v>
      </c>
    </row>
    <row r="45" spans="1:8" ht="16.5" thickBot="1">
      <c r="A45" s="261" t="s">
        <v>371</v>
      </c>
      <c r="B45" s="262" t="s">
        <v>372</v>
      </c>
      <c r="C45" s="599">
        <f>C36+C38+C42</f>
        <v>2221</v>
      </c>
      <c r="D45" s="600">
        <f>D36+D38+D42</f>
        <v>2240</v>
      </c>
      <c r="E45" s="261" t="s">
        <v>373</v>
      </c>
      <c r="F45" s="263" t="s">
        <v>374</v>
      </c>
      <c r="G45" s="599">
        <f>G42+G36</f>
        <v>2221</v>
      </c>
      <c r="H45" s="600">
        <f>H42+H36</f>
        <v>2240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42844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Николай Димитров Колев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1757</v>
      </c>
      <c r="D11" s="187">
        <v>2142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-1183</v>
      </c>
      <c r="D12" s="187">
        <v>-1877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-489</v>
      </c>
      <c r="D14" s="187">
        <v>-537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-62</v>
      </c>
      <c r="D15" s="187">
        <v>-186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-90</v>
      </c>
      <c r="D18" s="187">
        <v>-169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v>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</v>
      </c>
      <c r="D20" s="187">
        <v>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-60</v>
      </c>
      <c r="D21" s="628">
        <f>SUM(D11:D20)</f>
        <v>-617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</v>
      </c>
      <c r="D23" s="187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373</v>
      </c>
      <c r="D24" s="187">
        <v>518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365</v>
      </c>
      <c r="D33" s="628">
        <f>SUM(D23:D32)</f>
        <v>514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791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-292</v>
      </c>
      <c r="D38" s="187">
        <v>-710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-292</v>
      </c>
      <c r="D43" s="630">
        <f>SUM(D35:D42)</f>
        <v>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</v>
      </c>
      <c r="D44" s="298">
        <f>D43+D33+D21</f>
        <v>-22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</v>
      </c>
      <c r="D45" s="300">
        <v>28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</v>
      </c>
      <c r="D46" s="302">
        <f>D45+D44</f>
        <v>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19</v>
      </c>
      <c r="D47" s="289">
        <v>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42844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Николай Димитров Колев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3400</v>
      </c>
      <c r="D13" s="553">
        <f>'1-Баланс'!H20</f>
        <v>0</v>
      </c>
      <c r="E13" s="553">
        <f>'1-Баланс'!H21</f>
        <v>293</v>
      </c>
      <c r="F13" s="553">
        <f>'1-Баланс'!H23</f>
        <v>0</v>
      </c>
      <c r="G13" s="553">
        <f>'1-Баланс'!H24</f>
        <v>409</v>
      </c>
      <c r="H13" s="554"/>
      <c r="I13" s="553">
        <f>'1-Баланс'!H29+'1-Баланс'!H32</f>
        <v>622</v>
      </c>
      <c r="J13" s="553">
        <f>'1-Баланс'!H30+'1-Баланс'!H33</f>
        <v>-4375</v>
      </c>
      <c r="K13" s="554"/>
      <c r="L13" s="553">
        <f>SUM(C13:K13)</f>
        <v>349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3400</v>
      </c>
      <c r="D17" s="622">
        <f aca="true" t="shared" si="2" ref="D17:M17">D13+D14</f>
        <v>0</v>
      </c>
      <c r="E17" s="622">
        <f t="shared" si="2"/>
        <v>293</v>
      </c>
      <c r="F17" s="622">
        <f t="shared" si="2"/>
        <v>0</v>
      </c>
      <c r="G17" s="622">
        <f t="shared" si="2"/>
        <v>409</v>
      </c>
      <c r="H17" s="622">
        <f t="shared" si="2"/>
        <v>0</v>
      </c>
      <c r="I17" s="622">
        <f t="shared" si="2"/>
        <v>622</v>
      </c>
      <c r="J17" s="622">
        <f t="shared" si="2"/>
        <v>-4375</v>
      </c>
      <c r="K17" s="622">
        <f t="shared" si="2"/>
        <v>0</v>
      </c>
      <c r="L17" s="553">
        <f t="shared" si="1"/>
        <v>349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-418</v>
      </c>
      <c r="K18" s="554"/>
      <c r="L18" s="553">
        <f t="shared" si="1"/>
        <v>-418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>
        <v>-44</v>
      </c>
      <c r="J29" s="307"/>
      <c r="K29" s="307"/>
      <c r="L29" s="553">
        <f t="shared" si="1"/>
        <v>-44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-79</v>
      </c>
      <c r="F30" s="307"/>
      <c r="G30" s="307"/>
      <c r="H30" s="307"/>
      <c r="I30" s="307">
        <v>79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3400</v>
      </c>
      <c r="D31" s="622">
        <f aca="true" t="shared" si="6" ref="D31:M31">D19+D22+D23+D26+D30+D29+D17+D18</f>
        <v>0</v>
      </c>
      <c r="E31" s="622">
        <f t="shared" si="6"/>
        <v>214</v>
      </c>
      <c r="F31" s="622">
        <f t="shared" si="6"/>
        <v>0</v>
      </c>
      <c r="G31" s="622">
        <f t="shared" si="6"/>
        <v>409</v>
      </c>
      <c r="H31" s="622">
        <f t="shared" si="6"/>
        <v>0</v>
      </c>
      <c r="I31" s="622">
        <f t="shared" si="6"/>
        <v>657</v>
      </c>
      <c r="J31" s="622">
        <f t="shared" si="6"/>
        <v>-4793</v>
      </c>
      <c r="K31" s="622">
        <f t="shared" si="6"/>
        <v>0</v>
      </c>
      <c r="L31" s="553">
        <f t="shared" si="1"/>
        <v>-113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3400</v>
      </c>
      <c r="D34" s="556">
        <f t="shared" si="7"/>
        <v>0</v>
      </c>
      <c r="E34" s="556">
        <f t="shared" si="7"/>
        <v>214</v>
      </c>
      <c r="F34" s="556">
        <f t="shared" si="7"/>
        <v>0</v>
      </c>
      <c r="G34" s="556">
        <f t="shared" si="7"/>
        <v>409</v>
      </c>
      <c r="H34" s="556">
        <f t="shared" si="7"/>
        <v>0</v>
      </c>
      <c r="I34" s="556">
        <f t="shared" si="7"/>
        <v>657</v>
      </c>
      <c r="J34" s="556">
        <f t="shared" si="7"/>
        <v>-4793</v>
      </c>
      <c r="K34" s="556">
        <f t="shared" si="7"/>
        <v>0</v>
      </c>
      <c r="L34" s="620">
        <f t="shared" si="1"/>
        <v>-113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42844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Николай Димитров Колев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506</v>
      </c>
      <c r="E11" s="319">
        <v>4</v>
      </c>
      <c r="F11" s="319"/>
      <c r="G11" s="320">
        <f>D11+E11-F11</f>
        <v>510</v>
      </c>
      <c r="H11" s="319"/>
      <c r="I11" s="319"/>
      <c r="J11" s="320">
        <f>G11+H11-I11</f>
        <v>510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510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856</v>
      </c>
      <c r="E12" s="319"/>
      <c r="F12" s="319"/>
      <c r="G12" s="320">
        <f aca="true" t="shared" si="2" ref="G12:G41">D12+E12-F12</f>
        <v>856</v>
      </c>
      <c r="H12" s="319"/>
      <c r="I12" s="319"/>
      <c r="J12" s="320">
        <f aca="true" t="shared" si="3" ref="J12:J41">G12+H12-I12</f>
        <v>856</v>
      </c>
      <c r="K12" s="319">
        <v>109</v>
      </c>
      <c r="L12" s="319">
        <v>10</v>
      </c>
      <c r="M12" s="319"/>
      <c r="N12" s="320">
        <f aca="true" t="shared" si="4" ref="N12:N41">K12+L12-M12</f>
        <v>119</v>
      </c>
      <c r="O12" s="319"/>
      <c r="P12" s="319"/>
      <c r="Q12" s="320">
        <f t="shared" si="0"/>
        <v>119</v>
      </c>
      <c r="R12" s="331">
        <f t="shared" si="1"/>
        <v>737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1073</v>
      </c>
      <c r="E13" s="319">
        <v>7</v>
      </c>
      <c r="F13" s="319">
        <v>1005</v>
      </c>
      <c r="G13" s="320">
        <f t="shared" si="2"/>
        <v>75</v>
      </c>
      <c r="H13" s="319"/>
      <c r="I13" s="319"/>
      <c r="J13" s="320">
        <f t="shared" si="3"/>
        <v>75</v>
      </c>
      <c r="K13" s="319">
        <v>831</v>
      </c>
      <c r="L13" s="319">
        <v>45</v>
      </c>
      <c r="M13" s="319">
        <v>801</v>
      </c>
      <c r="N13" s="320">
        <f t="shared" si="4"/>
        <v>75</v>
      </c>
      <c r="O13" s="319"/>
      <c r="P13" s="319"/>
      <c r="Q13" s="320">
        <f t="shared" si="0"/>
        <v>75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134</v>
      </c>
      <c r="E14" s="319"/>
      <c r="F14" s="319">
        <v>134</v>
      </c>
      <c r="G14" s="320">
        <f t="shared" si="2"/>
        <v>0</v>
      </c>
      <c r="H14" s="319"/>
      <c r="I14" s="319"/>
      <c r="J14" s="320">
        <f t="shared" si="3"/>
        <v>0</v>
      </c>
      <c r="K14" s="319">
        <v>41</v>
      </c>
      <c r="L14" s="319">
        <v>5</v>
      </c>
      <c r="M14" s="319">
        <v>46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337</v>
      </c>
      <c r="E15" s="319">
        <v>3</v>
      </c>
      <c r="F15" s="319">
        <v>30</v>
      </c>
      <c r="G15" s="320">
        <f t="shared" si="2"/>
        <v>310</v>
      </c>
      <c r="H15" s="319"/>
      <c r="I15" s="319"/>
      <c r="J15" s="320">
        <f t="shared" si="3"/>
        <v>310</v>
      </c>
      <c r="K15" s="319">
        <v>318</v>
      </c>
      <c r="L15" s="319">
        <v>10</v>
      </c>
      <c r="M15" s="319">
        <v>30</v>
      </c>
      <c r="N15" s="320">
        <f t="shared" si="4"/>
        <v>298</v>
      </c>
      <c r="O15" s="319"/>
      <c r="P15" s="319"/>
      <c r="Q15" s="320">
        <f t="shared" si="0"/>
        <v>298</v>
      </c>
      <c r="R15" s="331">
        <f t="shared" si="1"/>
        <v>12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91</v>
      </c>
      <c r="E16" s="319"/>
      <c r="F16" s="319"/>
      <c r="G16" s="320">
        <f t="shared" si="2"/>
        <v>91</v>
      </c>
      <c r="H16" s="319"/>
      <c r="I16" s="319"/>
      <c r="J16" s="320">
        <f t="shared" si="3"/>
        <v>91</v>
      </c>
      <c r="K16" s="319">
        <v>65</v>
      </c>
      <c r="L16" s="319">
        <v>6</v>
      </c>
      <c r="M16" s="319"/>
      <c r="N16" s="320">
        <f t="shared" si="4"/>
        <v>71</v>
      </c>
      <c r="O16" s="319"/>
      <c r="P16" s="319"/>
      <c r="Q16" s="320">
        <f t="shared" si="0"/>
        <v>71</v>
      </c>
      <c r="R16" s="331">
        <f t="shared" si="1"/>
        <v>20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18</v>
      </c>
      <c r="F17" s="319">
        <v>18</v>
      </c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36</v>
      </c>
      <c r="E18" s="319">
        <v>320</v>
      </c>
      <c r="F18" s="319"/>
      <c r="G18" s="320">
        <f t="shared" si="2"/>
        <v>356</v>
      </c>
      <c r="H18" s="319"/>
      <c r="I18" s="319"/>
      <c r="J18" s="320">
        <f t="shared" si="3"/>
        <v>356</v>
      </c>
      <c r="K18" s="319"/>
      <c r="L18" s="319">
        <v>12</v>
      </c>
      <c r="M18" s="319"/>
      <c r="N18" s="320">
        <f t="shared" si="4"/>
        <v>12</v>
      </c>
      <c r="O18" s="319"/>
      <c r="P18" s="319"/>
      <c r="Q18" s="320">
        <f t="shared" si="0"/>
        <v>12</v>
      </c>
      <c r="R18" s="331">
        <f t="shared" si="1"/>
        <v>344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3033</v>
      </c>
      <c r="E19" s="321">
        <f>SUM(E11:E18)</f>
        <v>352</v>
      </c>
      <c r="F19" s="321">
        <f>SUM(F11:F18)</f>
        <v>1187</v>
      </c>
      <c r="G19" s="320">
        <f t="shared" si="2"/>
        <v>2198</v>
      </c>
      <c r="H19" s="321">
        <f>SUM(H11:H18)</f>
        <v>0</v>
      </c>
      <c r="I19" s="321">
        <f>SUM(I11:I18)</f>
        <v>0</v>
      </c>
      <c r="J19" s="320">
        <f t="shared" si="3"/>
        <v>2198</v>
      </c>
      <c r="K19" s="321">
        <f>SUM(K11:K18)</f>
        <v>1364</v>
      </c>
      <c r="L19" s="321">
        <f>SUM(L11:L18)</f>
        <v>88</v>
      </c>
      <c r="M19" s="321">
        <f>SUM(M11:M18)</f>
        <v>877</v>
      </c>
      <c r="N19" s="320">
        <f t="shared" si="4"/>
        <v>575</v>
      </c>
      <c r="O19" s="321">
        <f>SUM(O11:O18)</f>
        <v>0</v>
      </c>
      <c r="P19" s="321">
        <f>SUM(P11:P18)</f>
        <v>0</v>
      </c>
      <c r="Q19" s="320">
        <f t="shared" si="0"/>
        <v>575</v>
      </c>
      <c r="R19" s="331">
        <f t="shared" si="1"/>
        <v>1623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493</v>
      </c>
      <c r="E21" s="319"/>
      <c r="F21" s="319">
        <v>320</v>
      </c>
      <c r="G21" s="320">
        <f t="shared" si="2"/>
        <v>173</v>
      </c>
      <c r="H21" s="319"/>
      <c r="I21" s="319"/>
      <c r="J21" s="320">
        <f t="shared" si="3"/>
        <v>173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173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44</v>
      </c>
      <c r="E23" s="319"/>
      <c r="F23" s="319"/>
      <c r="G23" s="320">
        <f t="shared" si="2"/>
        <v>44</v>
      </c>
      <c r="H23" s="319"/>
      <c r="I23" s="319"/>
      <c r="J23" s="320">
        <f t="shared" si="3"/>
        <v>44</v>
      </c>
      <c r="K23" s="319">
        <v>38</v>
      </c>
      <c r="L23" s="319">
        <v>2</v>
      </c>
      <c r="M23" s="319"/>
      <c r="N23" s="320">
        <f t="shared" si="4"/>
        <v>40</v>
      </c>
      <c r="O23" s="319"/>
      <c r="P23" s="319"/>
      <c r="Q23" s="320">
        <f t="shared" si="0"/>
        <v>40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18</v>
      </c>
      <c r="E24" s="319">
        <v>2</v>
      </c>
      <c r="F24" s="319"/>
      <c r="G24" s="320">
        <f t="shared" si="2"/>
        <v>20</v>
      </c>
      <c r="H24" s="319"/>
      <c r="I24" s="319"/>
      <c r="J24" s="320">
        <f t="shared" si="3"/>
        <v>20</v>
      </c>
      <c r="K24" s="319">
        <v>18</v>
      </c>
      <c r="L24" s="319">
        <v>1</v>
      </c>
      <c r="M24" s="319"/>
      <c r="N24" s="320">
        <f t="shared" si="4"/>
        <v>19</v>
      </c>
      <c r="O24" s="319"/>
      <c r="P24" s="319"/>
      <c r="Q24" s="320">
        <f t="shared" si="0"/>
        <v>19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33</v>
      </c>
      <c r="E26" s="319">
        <v>2</v>
      </c>
      <c r="F26" s="319">
        <v>4</v>
      </c>
      <c r="G26" s="320">
        <f t="shared" si="2"/>
        <v>31</v>
      </c>
      <c r="H26" s="319"/>
      <c r="I26" s="319"/>
      <c r="J26" s="320">
        <f t="shared" si="3"/>
        <v>31</v>
      </c>
      <c r="K26" s="319">
        <v>22</v>
      </c>
      <c r="L26" s="319">
        <v>1</v>
      </c>
      <c r="M26" s="319"/>
      <c r="N26" s="320">
        <f t="shared" si="4"/>
        <v>23</v>
      </c>
      <c r="O26" s="319"/>
      <c r="P26" s="319"/>
      <c r="Q26" s="320">
        <f t="shared" si="0"/>
        <v>23</v>
      </c>
      <c r="R26" s="331">
        <f t="shared" si="1"/>
        <v>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95</v>
      </c>
      <c r="E27" s="323">
        <f aca="true" t="shared" si="5" ref="E27:P27">SUM(E23:E26)</f>
        <v>4</v>
      </c>
      <c r="F27" s="323">
        <f t="shared" si="5"/>
        <v>4</v>
      </c>
      <c r="G27" s="324">
        <f t="shared" si="2"/>
        <v>95</v>
      </c>
      <c r="H27" s="323">
        <f t="shared" si="5"/>
        <v>0</v>
      </c>
      <c r="I27" s="323">
        <f t="shared" si="5"/>
        <v>0</v>
      </c>
      <c r="J27" s="324">
        <f t="shared" si="3"/>
        <v>95</v>
      </c>
      <c r="K27" s="323">
        <f t="shared" si="5"/>
        <v>78</v>
      </c>
      <c r="L27" s="323">
        <f t="shared" si="5"/>
        <v>4</v>
      </c>
      <c r="M27" s="323">
        <f t="shared" si="5"/>
        <v>0</v>
      </c>
      <c r="N27" s="324">
        <f t="shared" si="4"/>
        <v>82</v>
      </c>
      <c r="O27" s="323">
        <f t="shared" si="5"/>
        <v>0</v>
      </c>
      <c r="P27" s="323">
        <f t="shared" si="5"/>
        <v>0</v>
      </c>
      <c r="Q27" s="324">
        <f t="shared" si="0"/>
        <v>82</v>
      </c>
      <c r="R27" s="334">
        <f t="shared" si="1"/>
        <v>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6</v>
      </c>
      <c r="E41" s="319"/>
      <c r="F41" s="319"/>
      <c r="G41" s="320">
        <f t="shared" si="2"/>
        <v>6</v>
      </c>
      <c r="H41" s="319"/>
      <c r="I41" s="319"/>
      <c r="J41" s="320">
        <f t="shared" si="3"/>
        <v>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</v>
      </c>
      <c r="E42" s="340">
        <f>E19+E20+E21+E27+E40+E41</f>
        <v>356</v>
      </c>
      <c r="F42" s="340">
        <f aca="true" t="shared" si="11" ref="F42:R42">F19+F20+F21+F27+F40+F41</f>
        <v>1511</v>
      </c>
      <c r="G42" s="340">
        <f t="shared" si="11"/>
        <v>2472</v>
      </c>
      <c r="H42" s="340">
        <f t="shared" si="11"/>
        <v>0</v>
      </c>
      <c r="I42" s="340">
        <f t="shared" si="11"/>
        <v>0</v>
      </c>
      <c r="J42" s="340">
        <f t="shared" si="11"/>
        <v>2472</v>
      </c>
      <c r="K42" s="340">
        <f t="shared" si="11"/>
        <v>1442</v>
      </c>
      <c r="L42" s="340">
        <f t="shared" si="11"/>
        <v>92</v>
      </c>
      <c r="M42" s="340">
        <f t="shared" si="11"/>
        <v>877</v>
      </c>
      <c r="N42" s="340">
        <f t="shared" si="11"/>
        <v>657</v>
      </c>
      <c r="O42" s="340">
        <f t="shared" si="11"/>
        <v>0</v>
      </c>
      <c r="P42" s="340">
        <f t="shared" si="11"/>
        <v>0</v>
      </c>
      <c r="Q42" s="340">
        <f t="shared" si="11"/>
        <v>657</v>
      </c>
      <c r="R42" s="341">
        <f t="shared" si="11"/>
        <v>1815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42844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Николай Димитров Колев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Q22 G25:Q25 G23:J23 M23:Q23 G24:J24 M24:Q24 G27:Q42 G26:J26 M26:Q26" formula="1"/>
    <ignoredError sqref="A11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280</v>
      </c>
      <c r="D23" s="434"/>
      <c r="E23" s="433">
        <f t="shared" si="0"/>
        <v>280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229</v>
      </c>
      <c r="D26" s="353">
        <f>SUM(D27:D29)</f>
        <v>229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164</v>
      </c>
      <c r="D28" s="359">
        <v>164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65</v>
      </c>
      <c r="D29" s="359">
        <v>65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112</v>
      </c>
      <c r="D30" s="359">
        <v>112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37</v>
      </c>
      <c r="D31" s="359">
        <v>37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378</v>
      </c>
      <c r="D45" s="429">
        <f>D26+D30+D31+D33+D32+D34+D35+D40</f>
        <v>378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658</v>
      </c>
      <c r="D46" s="435">
        <f>D45+D23+D21+D11</f>
        <v>378</v>
      </c>
      <c r="E46" s="436">
        <f>E45+E23+E21+E11</f>
        <v>280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1179</v>
      </c>
      <c r="D58" s="129">
        <f>D59+D61</f>
        <v>0</v>
      </c>
      <c r="E58" s="127">
        <f t="shared" si="1"/>
        <v>1179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1179</v>
      </c>
      <c r="D59" s="188"/>
      <c r="E59" s="127">
        <f t="shared" si="1"/>
        <v>1179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11</v>
      </c>
      <c r="D66" s="188"/>
      <c r="E66" s="127">
        <f t="shared" si="1"/>
        <v>11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1190</v>
      </c>
      <c r="D68" s="426">
        <f>D54+D58+D63+D64+D65+D66</f>
        <v>0</v>
      </c>
      <c r="E68" s="427">
        <f t="shared" si="1"/>
        <v>1190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49</v>
      </c>
      <c r="D70" s="188"/>
      <c r="E70" s="127">
        <f t="shared" si="1"/>
        <v>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</v>
      </c>
      <c r="D76" s="188"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41</v>
      </c>
      <c r="D77" s="129">
        <f>D78+D80</f>
        <v>41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41</v>
      </c>
      <c r="D78" s="188">
        <v>41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>
        <v>41</v>
      </c>
      <c r="D79" s="188">
        <v>41</v>
      </c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1829</v>
      </c>
      <c r="D87" s="125">
        <f>SUM(D88:D92)+D96</f>
        <v>1829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775</v>
      </c>
      <c r="D88" s="188">
        <v>775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514</v>
      </c>
      <c r="D89" s="188">
        <v>514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128</v>
      </c>
      <c r="D90" s="188">
        <v>128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31</v>
      </c>
      <c r="D91" s="188">
        <v>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250</v>
      </c>
      <c r="D92" s="129">
        <f>SUM(D93:D95)</f>
        <v>250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155</v>
      </c>
      <c r="D94" s="188">
        <v>155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95</v>
      </c>
      <c r="D95" s="188">
        <v>95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131</v>
      </c>
      <c r="D96" s="188">
        <v>131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1877</v>
      </c>
      <c r="D98" s="424">
        <f>D87+D82+D77+D73+D97</f>
        <v>1877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3116</v>
      </c>
      <c r="D99" s="418">
        <f>D98+D70+D68</f>
        <v>1877</v>
      </c>
      <c r="E99" s="418">
        <f>E98+E70+E68</f>
        <v>1239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42844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Николай Димитров Колев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42844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Николай Димитров Колев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ТОДОРОВ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3263</v>
      </c>
      <c r="D6" s="644">
        <f aca="true" t="shared" si="0" ref="D6:D15">C6-E6</f>
        <v>0</v>
      </c>
      <c r="E6" s="643">
        <f>'1-Баланс'!G95</f>
        <v>3263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-113</v>
      </c>
      <c r="D7" s="644">
        <f t="shared" si="0"/>
        <v>-3513</v>
      </c>
      <c r="E7" s="643">
        <f>'1-Баланс'!G18</f>
        <v>3400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-418</v>
      </c>
      <c r="D8" s="644">
        <f t="shared" si="0"/>
        <v>0</v>
      </c>
      <c r="E8" s="643">
        <f>ABS('2-Отчет за доходите'!C44)-ABS('2-Отчет за доходите'!G44)</f>
        <v>-418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</v>
      </c>
      <c r="D9" s="644">
        <f t="shared" si="0"/>
        <v>0</v>
      </c>
      <c r="E9" s="643">
        <f>'3-Отчет за паричния поток'!C45</f>
        <v>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19</v>
      </c>
      <c r="D10" s="644">
        <f t="shared" si="0"/>
        <v>0</v>
      </c>
      <c r="E10" s="643">
        <f>'3-Отчет за паричния поток'!C46</f>
        <v>19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-113</v>
      </c>
      <c r="D11" s="644">
        <f t="shared" si="0"/>
        <v>0</v>
      </c>
      <c r="E11" s="643">
        <f>'4-Отчет за собствения капитал'!L34</f>
        <v>-113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2017-02-25T15:34:38Z</cp:lastPrinted>
  <dcterms:created xsi:type="dcterms:W3CDTF">2006-09-16T00:00:00Z</dcterms:created>
  <dcterms:modified xsi:type="dcterms:W3CDTF">2017-04-23T17:47:16Z</dcterms:modified>
  <cp:category/>
  <cp:version/>
  <cp:contentType/>
  <cp:contentStatus/>
</cp:coreProperties>
</file>