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<sst xmlns="http://schemas.openxmlformats.org/spreadsheetml/2006/main" count="1067" uniqueCount="877">
  <si>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</si>
  <si>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</si>
  <si>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</si>
  <si>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</si>
  <si>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</si>
  <si>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</si>
  <si>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</si>
  <si>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</si>
  <si>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</si>
  <si>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</si>
  <si>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</si>
  <si>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</si>
  <si>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</si>
  <si>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</si>
  <si>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</si>
  <si>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</si>
  <si>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</si>
  <si>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</si>
  <si>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</si>
  <si>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</si>
  <si>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</si>
  <si>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</si>
  <si>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</si>
  <si>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</si>
  <si>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</si>
  <si>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</si>
  <si>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</si>
  <si>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</si>
  <si>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</si>
  <si>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</si>
  <si>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</si>
  <si>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</si>
  <si>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</si>
  <si>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</si>
  <si>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</si>
  <si>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</si>
  <si>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</si>
  <si>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</si>
  <si>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</si>
  <si>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</si>
  <si>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</si>
  <si>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</si>
  <si>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</si>
  <si>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</si>
  <si>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</si>
  <si>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</si>
  <si>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</si>
  <si>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</si>
  <si>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</si>
  <si>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</si>
  <si>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</si>
  <si>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</si>
  <si>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</si>
  <si>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</si>
  <si>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</si>
  <si>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</si>
  <si>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</si>
  <si>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</si>
  <si>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</si>
  <si>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</si>
  <si>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</si>
  <si>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</si>
  <si>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</si>
  <si>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</si>
  <si>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</si>
  <si>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</si>
  <si>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</si>
  <si>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</si>
  <si>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</si>
  <si>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</si>
  <si>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</si>
  <si>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</si>
  <si>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</si>
  <si>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</si>
  <si>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</si>
  <si>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</si>
  <si>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</si>
  <si>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</si>
  <si>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</si>
  <si>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</si>
  <si>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</si>
  <si>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</si>
  <si>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</si>
  <si>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</si>
  <si>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</si>
  <si>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</si>
  <si>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</si>
  <si>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</si>
  <si>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</si>
  <si>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</si>
  <si>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</si>
  <si>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</si>
  <si>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</si>
  <si>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</si>
  <si>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</si>
  <si>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</si>
  <si>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</si>
  <si>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</si>
  <si>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</si>
  <si>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</si>
  <si>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</si>
  <si>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</si>
  <si>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</si>
  <si>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</si>
  <si>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</si>
  <si>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</si>
  <si>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</si>
  <si>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</si>
  <si>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</si>
  <si>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</si>
  <si>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</si>
  <si>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</si>
  <si>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</si>
  <si>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</si>
  <si>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</si>
  <si>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</si>
  <si>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</si>
  <si>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</si>
  <si>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</si>
  <si>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</si>
  <si>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</si>
  <si>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</si>
  <si>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</si>
  <si>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</si>
  <si>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</si>
  <si>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</si>
  <si>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</si>
  <si>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</si>
  <si>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</si>
  <si>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</si>
  <si>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</si>
  <si>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</si>
  <si>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</si>
  <si>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</si>
  <si>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</si>
  <si>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</si>
  <si>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</si>
  <si>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</si>
  <si>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</si>
  <si>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</si>
  <si>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</si>
  <si>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</si>
  <si>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</si>
  <si>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</si>
  <si>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</si>
  <si>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</si>
  <si>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</si>
  <si>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</si>
  <si>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</si>
  <si>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</si>
  <si>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</si>
  <si>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</si>
  <si>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</si>
  <si>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</si>
  <si>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</si>
  <si>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</si>
  <si>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</si>
  <si>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</si>
  <si>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</si>
  <si>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</si>
  <si>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</si>
  <si>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</si>
  <si>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</si>
  <si>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</si>
  <si>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</si>
  <si>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</si>
  <si>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</si>
  <si>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</si>
  <si>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</si>
  <si>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</si>
  <si>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</si>
  <si>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</si>
  <si>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</si>
  <si>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</si>
  <si>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</si>
  <si>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</si>
  <si>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</si>
  <si>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</si>
  <si>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</si>
  <si>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</si>
  <si>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</si>
  <si>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</si>
  <si>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</si>
  <si>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</si>
  <si>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</si>
  <si>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</si>
  <si>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</si>
  <si>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</si>
  <si>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</si>
  <si>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</si>
  <si>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</si>
  <si>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</si>
  <si>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</si>
  <si>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</si>
  <si>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</si>
  <si>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</si>
  <si>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</si>
  <si>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</si>
  <si>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</si>
  <si>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</si>
  <si>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</si>
  <si>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</si>
  <si>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</si>
  <si>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</si>
  <si>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</si>
  <si>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</si>
  <si>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</si>
  <si>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</si>
  <si>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</si>
  <si>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</si>
  <si>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</si>
  <si>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</si>
  <si>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</si>
  <si>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</si>
  <si>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</si>
  <si>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</si>
  <si>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</si>
  <si>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</si>
  <si>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</si>
  <si>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</si>
  <si>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</si>
  <si>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</si>
  <si>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</si>
  <si>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</si>
  <si>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</si>
  <si>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</si>
  <si>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</si>
  <si>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</si>
  <si>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</si>
  <si>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</si>
  <si>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</si>
  <si>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</si>
  <si>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</si>
  <si>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</si>
  <si>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</si>
  <si>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</si>
  <si>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</si>
  <si>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</si>
  <si>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</si>
  <si>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</si>
  <si>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</si>
  <si>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</si>
  <si>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</si>
  <si>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</si>
  <si>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</si>
  <si>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</si>
  <si>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</si>
  <si>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</si>
  <si>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</si>
  <si>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</si>
  <si>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</si>
  <si>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</si>
  <si>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</si>
  <si>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</si>
  <si>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</si>
  <si>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</si>
  <si>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</si>
  <si>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</si>
  <si>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</si>
  <si>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</si>
  <si>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</si>
  <si>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</si>
  <si>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</si>
  <si>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</si>
  <si>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</si>
  <si>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</si>
  <si>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</si>
  <si>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</si>
  <si>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</si>
  <si>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</si>
  <si>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</si>
  <si>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</si>
  <si>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</si>
  <si>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</si>
  <si>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</si>
  <si>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</si>
  <si>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</si>
  <si>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</si>
  <si>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</si>
  <si>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</si>
  <si>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</si>
  <si>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</si>
  <si>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</si>
  <si>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</si>
  <si>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</si>
  <si>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</si>
  <si>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</si>
  <si>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</si>
  <si>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</si>
  <si>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</si>
  <si>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</si>
  <si>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</si>
  <si>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</si>
  <si>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</si>
  <si>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</si>
  <si>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</si>
  <si>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</si>
  <si>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</si>
  <si>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</si>
  <si>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</si>
  <si>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</si>
  <si>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</si>
  <si>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</si>
  <si>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</si>
  <si>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</si>
  <si>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</si>
  <si>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</si>
  <si>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</si>
  <si>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</si>
  <si>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</si>
  <si>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</si>
  <si>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</si>
  <si>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</si>
  <si>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</si>
  <si>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</si>
  <si>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</si>
  <si>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</si>
  <si>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</si>
  <si>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</si>
  <si>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</si>
  <si>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</si>
  <si>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</si>
  <si>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</si>
  <si>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</si>
  <si>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</si>
  <si>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</si>
  <si>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</si>
  <si>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</si>
  <si>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</si>
  <si>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</si>
  <si>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</si>
  <si>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</si>
  <si>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</si>
  <si>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</si>
  <si>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</si>
  <si>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</si>
  <si>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</si>
  <si>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</si>
  <si>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</si>
  <si>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</si>
  <si>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</si>
  <si>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</si>
  <si>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</si>
  <si>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</si>
  <si>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</si>
  <si>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</si>
  <si>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</si>
  <si>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</si>
  <si>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</si>
  <si>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</si>
  <si>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</si>
  <si>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</si>
  <si>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</si>
  <si>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</si>
  <si>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</si>
  <si>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</si>
  <si>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</si>
  <si>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</si>
  <si>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</si>
  <si>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</si>
  <si>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</si>
  <si>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</si>
  <si>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</si>
  <si>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</si>
  <si>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</si>
  <si>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</si>
  <si>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</si>
  <si>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</si>
  <si>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</si>
  <si>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</si>
  <si>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</si>
  <si>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</si>
  <si>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</si>
  <si>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</si>
  <si>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</si>
  <si>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</si>
  <si>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</si>
  <si>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</si>
  <si>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</si>
  <si>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</si>
  <si>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</si>
  <si>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</si>
  <si>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</si>
  <si>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</si>
  <si>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</si>
  <si>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</si>
  <si>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</si>
  <si>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</si>
  <si>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</si>
  <si>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</si>
  <si>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</si>
  <si>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</si>
  <si>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</si>
  <si>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</si>
  <si>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</si>
  <si>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</si>
  <si>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</si>
  <si>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</si>
  <si>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</si>
  <si>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</si>
  <si>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</si>
  <si>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</si>
  <si>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</si>
  <si>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</si>
  <si>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</si>
  <si>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</si>
  <si>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</si>
  <si>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</si>
  <si>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</si>
  <si>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</si>
  <si>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</si>
  <si>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</si>
  <si>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</si>
  <si>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</si>
  <si>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</si>
  <si>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</si>
  <si>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</si>
  <si>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</si>
  <si>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</si>
  <si>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</si>
  <si>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</si>
  <si>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</si>
  <si>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</si>
  <si>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</si>
  <si>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</si>
  <si>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</si>
  <si>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</si>
  <si>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</si>
  <si>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</si>
  <si>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</si>
  <si>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</si>
  <si>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</si>
  <si>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</si>
  <si>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</si>
  <si>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</si>
  <si>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</si>
  <si>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</si>
  <si>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</si>
  <si>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</si>
  <si>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</si>
  <si>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</si>
  <si>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</si>
  <si>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</si>
  <si>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</si>
  <si>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</si>
  <si>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</si>
  <si>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</si>
  <si>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</si>
  <si>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</si>
  <si>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</si>
  <si>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</si>
  <si>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</si>
  <si>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</si>
  <si>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</si>
  <si>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</si>
  <si>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</si>
  <si>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</si>
  <si>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</si>
  <si>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</si>
  <si>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</si>
  <si>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</si>
  <si>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</si>
  <si>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</si>
  <si>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</si>
  <si>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</si>
  <si>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</si>
  <si>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</si>
  <si>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</si>
  <si>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</si>
  <si>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</si>
  <si>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</si>
  <si>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</si>
  <si>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</si>
  <si>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</si>
  <si>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</si>
  <si>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</si>
  <si>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</si>
  <si>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</si>
  <si>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</si>
  <si>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</si>
  <si>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</si>
  <si>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</si>
  <si>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</si>
  <si>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</si>
  <si>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</si>
  <si>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</si>
  <si>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</si>
  <si>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</si>
  <si>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</si>
  <si>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</si>
  <si>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</si>
  <si>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</si>
  <si>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</si>
  <si>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</si>
  <si>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</si>
  <si>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</si>
  <si>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</si>
  <si>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</si>
  <si>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</si>
  <si>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</si>
  <si>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</si>
  <si>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</si>
  <si>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</si>
  <si>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</si>
  <si>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</si>
  <si>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</si>
  <si>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</si>
  <si>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</si>
  <si>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</si>
  <si>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</si>
  <si>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</si>
  <si>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</si>
  <si>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</si>
  <si>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</si>
  <si>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</si>
  <si>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</si>
  <si>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</si>
  <si>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</si>
  <si>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</si>
  <si>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</si>
  <si>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</si>
  <si>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</si>
  <si>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</si>
  <si>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</si>
  <si>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</si>
  <si>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</si>
  <si>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</si>
  <si>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</si>
  <si>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</si>
  <si>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</si>
  <si>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</si>
  <si>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</si>
  <si>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</si>
  <si>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</si>
  <si>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</si>
  <si>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</si>
  <si>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</si>
  <si>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</si>
  <si>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</si>
  <si>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</si>
  <si>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</si>
  <si>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</si>
  <si>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</si>
  <si>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</si>
  <si>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</si>
  <si>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</si>
  <si>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</si>
  <si>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</si>
  <si>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</si>
  <si>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</si>
  <si>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</si>
  <si>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</si>
  <si>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</si>
  <si>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</si>
  <si>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</si>
  <si>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</si>
  <si>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</si>
  <si>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</si>
  <si>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</si>
  <si>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</si>
  <si>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</si>
  <si>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</si>
  <si>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</si>
  <si>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</si>
  <si>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</si>
  <si>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</si>
  <si>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</si>
  <si>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</si>
  <si>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</si>
  <si>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</si>
  <si>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</si>
  <si>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</si>
  <si>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</si>
  <si>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</si>
  <si>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</si>
  <si>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</si>
  <si>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</si>
  <si>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</si>
  <si>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</si>
  <si>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</si>
  <si>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</si>
  <si>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</si>
  <si>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</si>
  <si>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</si>
  <si>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</si>
  <si>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</si>
  <si>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</si>
  <si>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</si>
  <si>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</si>
  <si>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</si>
  <si>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</si>
  <si>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</si>
  <si>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</si>
  <si>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</si>
  <si>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</si>
  <si>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</si>
  <si>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</si>
  <si>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</si>
  <si>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</si>
  <si>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</si>
  <si>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</si>
  <si>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</si>
  <si>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</si>
  <si>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</si>
  <si>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</si>
  <si>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</si>
  <si>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</si>
  <si>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</si>
  <si>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</si>
  <si>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</si>
  <si>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</si>
  <si>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</si>
  <si>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</si>
  <si>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</si>
  <si>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</si>
  <si>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</si>
  <si>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</si>
  <si>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</si>
  <si>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</si>
  <si>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</si>
  <si>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</si>
  <si>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</si>
  <si>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</si>
  <si>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</si>
  <si>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</si>
  <si>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</si>
  <si>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</si>
  <si>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</si>
  <si>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</si>
  <si>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</si>
  <si>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</si>
  <si>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</si>
  <si>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</si>
  <si>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</si>
  <si>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</si>
  <si>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</si>
  <si>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</si>
  <si>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</si>
  <si>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</si>
  <si>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</si>
  <si>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</si>
  <si>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</si>
  <si>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</si>
  <si>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</si>
  <si>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</si>
  <si>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</si>
  <si>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</si>
  <si>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</si>
  <si>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</si>
  <si>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</si>
  <si>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</si>
  <si>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</si>
  <si>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</si>
  <si>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</si>
  <si>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</si>
  <si>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</si>
  <si>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</si>
  <si>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</si>
  <si>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</si>
  <si>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</si>
  <si>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</si>
  <si>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</si>
  <si>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</si>
  <si>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</si>
  <si>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</si>
  <si>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</si>
  <si>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</si>
  <si>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</si>
  <si>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</si>
  <si>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</si>
  <si>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</si>
  <si>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</si>
  <si>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</si>
  <si>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</si>
  <si>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</si>
  <si>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</si>
  <si>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</si>
  <si>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</si>
  <si>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</si>
  <si>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</si>
  <si>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</si>
  <si>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</si>
  <si>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</si>
  <si>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</si>
  <si>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</si>
  <si>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</si>
  <si>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</si>
  <si>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</si>
  <si>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</si>
  <si>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</si>
  <si>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</si>
  <si>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</si>
  <si>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</si>
  <si>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</si>
  <si>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</si>
  <si>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</si>
  <si>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</si>
  <si>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</si>
  <si>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</si>
  <si>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</si>
  <si>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</si>
  <si>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</si>
  <si>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</si>
  <si>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</si>
  <si>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</si>
  <si>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</si>
  <si>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</si>
  <si>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</si>
  <si>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</si>
  <si>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</si>
  <si>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</si>
  <si>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</si>
  <si>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</si>
  <si>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</si>
  <si>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</si>
  <si>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</si>
  <si>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</si>
  <si>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</si>
  <si>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</si>
  <si>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</si>
  <si>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</si>
  <si>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</si>
  <si>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</si>
  <si>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</si>
  <si>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</si>
  <si>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</si>
  <si>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</si>
  <si>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</si>
  <si>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</si>
  <si>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</si>
  <si>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</si>
  <si>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</si>
  <si>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</si>
  <si>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</si>
  <si>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</si>
  <si>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</si>
  <si>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</si>
  <si>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</si>
  <si>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</si>
  <si>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</si>
  <si>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</si>
  <si>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</si>
  <si>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</si>
  <si>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</si>
  <si>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</si>
  <si>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</si>
  <si>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</si>
  <si>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</si>
  <si>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</si>
  <si>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</si>
  <si>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</si>
  <si>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</si>
  <si>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</si>
  <si>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</si>
  <si>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</si>
  <si>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</si>
  <si>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</si>
  <si>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</si>
  <si>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</si>
  <si>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</si>
  <si>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</si>
  <si>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</si>
  <si>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</si>
  <si>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</si>
  <si>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</si>
  <si>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</si>
  <si>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</si>
  <si>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</si>
  <si>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</si>
  <si>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</si>
  <si>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</si>
  <si>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</si>
  <si>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</si>
  <si>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</si>
  <si>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</si>
  <si>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</si>
  <si>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</si>
  <si>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</si>
  <si>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</si>
  <si>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</si>
  <si>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</si>
  <si>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</si>
  <si>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</si>
  <si>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</si>
  <si>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</si>
  <si>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</si>
  <si>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</si>
  <si>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</si>
  <si>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</si>
  <si>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</si>
  <si>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</si>
  <si>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</si>
  <si>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</si>
  <si>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</si>
  <si>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</si>
  <si>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</si>
  <si>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</si>
  <si>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</si>
  <si>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</si>
  <si>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</si>
  <si>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</si>
  <si>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</si>
  <si>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</si>
  <si>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</si>
  <si>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</si>
  <si>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</si>
  <si>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</si>
  <si>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</si>
  <si>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</si>
  <si>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</si>
  <si>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</si>
  <si>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</si>
  <si>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</si>
  <si>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</si>
  <si>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</si>
  <si>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</si>
  <si>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</si>
  <si>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</si>
  <si>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</si>
  <si>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</si>
  <si>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</si>
  <si>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</si>
  <si>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</si>
  <si>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</si>
  <si>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</si>
  <si>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</si>
  <si>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</si>
  <si>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</si>
  <si>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</si>
  <si>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</si>
  <si>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</si>
  <si>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</si>
  <si>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</si>
  <si>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</si>
  <si>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</si>
  <si>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</si>
  <si>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</si>
  <si>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</si>
  <si>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</si>
  <si>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</si>
  <si>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</si>
  <si>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</si>
  <si>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</si>
  <si>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</si>
  <si>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</si>
  <si>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</si>
  <si>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</si>
  <si>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</si>
  <si>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</si>
  <si>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</si>
  <si>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</si>
  <si>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</si>
  <si>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</si>
  <si>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</si>
  <si>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</si>
  <si>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</si>
  <si>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</si>
  <si>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</si>
  <si>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</si>
  <si>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</si>
  <si>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</si>
  <si>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Ръководител: Илчо Попов</t>
  </si>
  <si>
    <t>Ръководител:Илчо Попов</t>
  </si>
  <si>
    <t>Катя Попова</t>
  </si>
  <si>
    <t>Илчо Попов</t>
  </si>
  <si>
    <t xml:space="preserve"> Ръководител Илчо </t>
  </si>
  <si>
    <t>Попов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</si>
  <si>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</si>
  <si>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</si>
  <si>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</si>
  <si>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</si>
  <si>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>01.01.2008-30.09.2008</t>
  </si>
  <si>
    <t xml:space="preserve">Дата на съставяне:30.10.2008 </t>
  </si>
  <si>
    <t xml:space="preserve">Дата на съставяне:  30.10.2008                                     </t>
  </si>
  <si>
    <t xml:space="preserve">Дата  на съставяне:30.10.2008                                                                                                                        </t>
  </si>
  <si>
    <t>Дата на съставяне:30.10.2008</t>
  </si>
  <si>
    <r>
      <t xml:space="preserve">Дата на съставяне: </t>
    </r>
    <r>
      <rPr>
        <sz val="10"/>
        <rFont val="Times New Roman"/>
        <family val="1"/>
      </rPr>
      <t>30.10.2008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</si>
</sst>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1">
      <selection activeCell="C18" sqref="C1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175260931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175260931</v>
      </c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0</v>
      </c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144</v>
      </c>
      <c r="D18" s="151">
        <v>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148</v>
      </c>
      <c r="D19" s="155">
        <f>SUM(D11:D18)</f>
        <v>72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100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33</v>
      </c>
      <c r="D26" s="151">
        <v>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5</v>
      </c>
      <c r="E27" s="253" t="s">
        <v>83</v>
      </c>
      <c r="F27" s="242" t="s">
        <v>84</v>
      </c>
      <c r="G27" s="154">
        <f>SUM(G28:G30)</f>
        <v>-62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-62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-104</v>
      </c>
      <c r="H32" s="316">
        <v>-62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-166</v>
      </c>
      <c r="H33" s="154">
        <f>H27+H31+H32</f>
        <v>-62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486</v>
      </c>
      <c r="H36" s="154">
        <f>H25+H17+H33</f>
        <v>590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281</v>
      </c>
      <c r="D55" s="155">
        <f>D19+D20+D21+D27+D32+D45+D51+D53+D54</f>
        <v>77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</v>
      </c>
      <c r="H61" s="154">
        <f>SUM(H62:H68)</f>
        <v>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59</v>
      </c>
      <c r="D69" s="151"/>
      <c r="E69" s="251" t="s">
        <v>78</v>
      </c>
      <c r="F69" s="242" t="s">
        <v>217</v>
      </c>
      <c r="G69" s="152">
        <v>29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33</v>
      </c>
      <c r="H71" s="161">
        <f>H59+H60+H61+H69+H70</f>
        <v>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83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</v>
      </c>
      <c r="H79" s="162">
        <f>H71+H74+H75+H76</f>
        <v>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152</v>
      </c>
      <c r="D88" s="151">
        <v>520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155</v>
      </c>
      <c r="D91" s="155">
        <f>SUM(D87:D90)</f>
        <v>520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238</v>
      </c>
      <c r="D93" s="155">
        <f>D64+D75+D84+D91+D92</f>
        <v>535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519</v>
      </c>
      <c r="D94" s="164">
        <f>D93+D55</f>
        <v>612</v>
      </c>
      <c r="E94" s="449" t="s">
        <v>270</v>
      </c>
      <c r="F94" s="289" t="s">
        <v>271</v>
      </c>
      <c r="G94" s="165">
        <f>G36+G39+G55+G79</f>
        <v>519</v>
      </c>
      <c r="H94" s="165">
        <f>H36+H39+H55+H79</f>
        <v>612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10" sqref="E1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ГЛОБЕКС ИСТЕЙТ ФОНД АДСИЦ</v>
      </c>
      <c r="C2" s="590"/>
      <c r="D2" s="590"/>
      <c r="E2" s="590"/>
      <c r="F2" s="578" t="s">
        <v>2</v>
      </c>
      <c r="G2" s="578"/>
      <c r="H2" s="526">
        <f>'справка №1-БАЛАНС'!H3</f>
        <v>175260931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77" t="str">
        <f>'справка №1-БАЛАНС'!E5</f>
        <v>01.01.2008-30.09.2008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56</v>
      </c>
      <c r="D10" s="46">
        <v>21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33</v>
      </c>
      <c r="D12" s="46">
        <v>3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4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103</v>
      </c>
      <c r="D19" s="49">
        <f>SUM(D9:D15)+D16</f>
        <v>24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104</v>
      </c>
      <c r="D28" s="50">
        <f>D26+D19</f>
        <v>24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104</v>
      </c>
      <c r="H30" s="53">
        <f>IF((D28-H28)&gt;0,D28-H28,0)</f>
        <v>24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104</v>
      </c>
      <c r="D33" s="49">
        <f>D28-D31+D32</f>
        <v>24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104</v>
      </c>
      <c r="H34" s="548">
        <f>IF((D33-H33)&gt;0,D33-H33,0)</f>
        <v>24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104</v>
      </c>
      <c r="H39" s="559">
        <f>IF(H34&gt;0,IF(D35+H34&lt;0,0,D35+H34),IF(D34-D35&lt;0,D35-D34,0))</f>
        <v>24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104</v>
      </c>
      <c r="H41" s="52">
        <f>IF(D39=0,IF(H39-H40&gt;0,H39-H40+D40,0),IF(D39-D40&lt;0,D40-D39+H40,0))</f>
        <v>24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104</v>
      </c>
      <c r="D42" s="53">
        <f>D33+D35+D39</f>
        <v>24</v>
      </c>
      <c r="E42" s="128" t="s">
        <v>379</v>
      </c>
      <c r="F42" s="129" t="s">
        <v>380</v>
      </c>
      <c r="G42" s="53">
        <f>G39+G33</f>
        <v>104</v>
      </c>
      <c r="H42" s="53">
        <f>H39+H33</f>
        <v>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39751</v>
      </c>
      <c r="C48" s="427" t="s">
        <v>817</v>
      </c>
      <c r="D48" s="588" t="s">
        <v>863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864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20" sqref="B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01.01.2008-30.09.2008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-167</v>
      </c>
      <c r="D11" s="54">
        <v>-40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-40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22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-187</v>
      </c>
      <c r="D20" s="55">
        <f>SUM(D10:D19)</f>
        <v>-40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-77</v>
      </c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-100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-177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500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</v>
      </c>
      <c r="D42" s="55">
        <f>SUM(D34:D41)</f>
        <v>500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-365</v>
      </c>
      <c r="D43" s="55">
        <f>D42+D32+D20</f>
        <v>455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520</v>
      </c>
      <c r="D44" s="132">
        <v>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155</v>
      </c>
      <c r="D45" s="55">
        <f>D44+D43</f>
        <v>455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155</v>
      </c>
      <c r="D46" s="56">
        <v>455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16" sqref="J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ГЛОБЕКС ИСТЕЙТ ФОНД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01.01.2008-30.09.2008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-62</v>
      </c>
      <c r="K11" s="60"/>
      <c r="L11" s="344">
        <f>SUM(C11:K11)</f>
        <v>590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-62</v>
      </c>
      <c r="K15" s="61">
        <f t="shared" si="2"/>
        <v>0</v>
      </c>
      <c r="L15" s="344">
        <f t="shared" si="1"/>
        <v>590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-104</v>
      </c>
      <c r="K16" s="60"/>
      <c r="L16" s="344">
        <f t="shared" si="1"/>
        <v>-104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-166</v>
      </c>
      <c r="K29" s="59">
        <f t="shared" si="6"/>
        <v>0</v>
      </c>
      <c r="L29" s="344">
        <f t="shared" si="1"/>
        <v>486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-166</v>
      </c>
      <c r="K32" s="59">
        <f t="shared" si="7"/>
        <v>0</v>
      </c>
      <c r="L32" s="344">
        <f t="shared" si="1"/>
        <v>486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867</v>
      </c>
      <c r="E38" s="592"/>
      <c r="F38" s="592" t="s">
        <v>868</v>
      </c>
      <c r="G38" s="592"/>
      <c r="H38" s="592"/>
      <c r="I38" s="592"/>
      <c r="J38" s="15" t="s">
        <v>865</v>
      </c>
      <c r="K38" s="15"/>
      <c r="L38" s="592" t="s">
        <v>866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12" sqref="E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ГЛОБЕКС ИСТЕЙТ ФОНД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01.01.2008-30.09.2008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2" t="s">
        <v>527</v>
      </c>
      <c r="R5" s="612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3"/>
      <c r="R6" s="613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2</v>
      </c>
      <c r="F11" s="189"/>
      <c r="G11" s="74">
        <f t="shared" si="2"/>
        <v>2</v>
      </c>
      <c r="H11" s="65"/>
      <c r="I11" s="65"/>
      <c r="J11" s="74">
        <f t="shared" si="3"/>
        <v>2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72</v>
      </c>
      <c r="E16" s="189">
        <v>74</v>
      </c>
      <c r="F16" s="189"/>
      <c r="G16" s="74">
        <f t="shared" si="2"/>
        <v>146</v>
      </c>
      <c r="H16" s="65"/>
      <c r="I16" s="65"/>
      <c r="J16" s="74">
        <f t="shared" si="3"/>
        <v>146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146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72</v>
      </c>
      <c r="E17" s="194">
        <f>SUM(E9:E16)</f>
        <v>76</v>
      </c>
      <c r="F17" s="194">
        <f>SUM(F9:F16)</f>
        <v>0</v>
      </c>
      <c r="G17" s="74">
        <f t="shared" si="2"/>
        <v>148</v>
      </c>
      <c r="H17" s="75">
        <f>SUM(H9:H16)</f>
        <v>0</v>
      </c>
      <c r="I17" s="75">
        <f>SUM(I9:I16)</f>
        <v>0</v>
      </c>
      <c r="J17" s="74">
        <f t="shared" si="3"/>
        <v>148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>
        <v>100</v>
      </c>
      <c r="F18" s="187"/>
      <c r="G18" s="74">
        <f t="shared" si="2"/>
        <v>100</v>
      </c>
      <c r="H18" s="63"/>
      <c r="I18" s="63"/>
      <c r="J18" s="74">
        <f t="shared" si="3"/>
        <v>100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>
        <v>27</v>
      </c>
      <c r="F21" s="189"/>
      <c r="G21" s="74">
        <f t="shared" si="2"/>
        <v>27</v>
      </c>
      <c r="H21" s="65"/>
      <c r="I21" s="65"/>
      <c r="J21" s="74">
        <f t="shared" si="3"/>
        <v>27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27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5</v>
      </c>
      <c r="E24" s="189">
        <v>1</v>
      </c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</v>
      </c>
      <c r="E25" s="190">
        <f aca="true" t="shared" si="7" ref="E25:P25">SUM(E21:E24)</f>
        <v>28</v>
      </c>
      <c r="F25" s="190">
        <f t="shared" si="7"/>
        <v>0</v>
      </c>
      <c r="G25" s="67">
        <f t="shared" si="2"/>
        <v>33</v>
      </c>
      <c r="H25" s="66">
        <f t="shared" si="7"/>
        <v>0</v>
      </c>
      <c r="I25" s="66">
        <f t="shared" si="7"/>
        <v>0</v>
      </c>
      <c r="J25" s="67">
        <f t="shared" si="3"/>
        <v>33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77</v>
      </c>
      <c r="E40" s="438">
        <f>E17+E18+E19+E25+E38+E39</f>
        <v>204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606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9"/>
      <c r="L44" s="609"/>
      <c r="M44" s="609"/>
      <c r="N44" s="609"/>
      <c r="O44" s="610" t="s">
        <v>862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41" sqref="D4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ГЛОБЕКС ИСТЕЙТ ФОНД АДСИЦ</v>
      </c>
      <c r="C3" s="621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01.01.2008-30.09.2008</v>
      </c>
      <c r="C4" s="619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/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59</v>
      </c>
      <c r="D29" s="108">
        <v>59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22</v>
      </c>
      <c r="D33" s="105">
        <f>SUM(D34:D37)</f>
        <v>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22</v>
      </c>
      <c r="D35" s="108">
        <v>22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83</v>
      </c>
      <c r="D43" s="104">
        <f>D24+D28+D29+D31+D30+D32+D33+D38</f>
        <v>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83</v>
      </c>
      <c r="D44" s="103">
        <f>D43+D21+D19+D9</f>
        <v>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33</v>
      </c>
      <c r="D96" s="104">
        <f>D85+D80+D75+D71+D95</f>
        <v>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33</v>
      </c>
      <c r="D97" s="104">
        <f>D96+D68+D66</f>
        <v>33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875</v>
      </c>
      <c r="B109" s="615"/>
      <c r="C109" s="615" t="s">
        <v>870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ГЛОБЕКС ИСТЕЙТ ФОНД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175260931</v>
      </c>
    </row>
    <row r="5" spans="1:9" ht="15">
      <c r="A5" s="501" t="s">
        <v>5</v>
      </c>
      <c r="B5" s="623" t="str">
        <f>'справка №1-БАЛАНС'!E5</f>
        <v>01.01.2008-30.09.2008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5"/>
      <c r="C30" s="625"/>
      <c r="D30" s="459" t="s">
        <v>817</v>
      </c>
      <c r="E30" s="624" t="s">
        <v>863</v>
      </c>
      <c r="F30" s="624"/>
      <c r="G30" s="624"/>
      <c r="H30" s="420" t="s">
        <v>779</v>
      </c>
      <c r="I30" s="624" t="s">
        <v>864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B153" sqref="B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ГЛОБЕКС ИСТЕЙТ ФОНД АДСИЦ</v>
      </c>
      <c r="C5" s="629"/>
      <c r="D5" s="629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820</v>
      </c>
      <c r="B6" s="630" t="str">
        <f>'справка №1-БАЛАНС'!E5</f>
        <v>01.01.2008-30.09.2008</v>
      </c>
      <c r="C6" s="630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1" t="s">
        <v>870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Popovi</cp:lastModifiedBy>
  <cp:lastPrinted>2008-10-27T14:32:04Z</cp:lastPrinted>
  <dcterms:created xsi:type="dcterms:W3CDTF">2000-06-29T12:02:40Z</dcterms:created>
  <dcterms:modified xsi:type="dcterms:W3CDTF">2008-10-27T14:34:01Z</dcterms:modified>
  <cp:category/>
  <cp:version/>
  <cp:contentType/>
  <cp:contentStatus/>
</cp:coreProperties>
</file>